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13" activeTab="0"/>
  </bookViews>
  <sheets>
    <sheet name="Wykonanie dochodów za rok 2011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</sheets>
  <definedNames>
    <definedName name="_xlnm.Print_Area" localSheetId="0">'Wykonanie dochodów za rok 2011'!$A$1:$I$252</definedName>
    <definedName name="_xlnm._FilterDatabase" localSheetId="0" hidden="1">'Wykonanie dochodów za rok 2011'!$A$10:$F$250</definedName>
    <definedName name="Excel_BuiltIn_Print_Area1">'Wykonanie dochodów za rok 2011'!$A$6:$I$250</definedName>
    <definedName name="Excel_BuiltIn_Print_Area_1">#REF!</definedName>
    <definedName name="Excel_BuiltIn_Print_Area_11">'Wykonanie dochodów za rok 2011'!$A$6:$H$250</definedName>
    <definedName name="Excel_BuiltIn_Print_Area_2">#REF!</definedName>
    <definedName name="Excel_BuiltIn__FilterDatabase_1">#REF!</definedName>
    <definedName name="Excel_BuiltIn_Print_Area_3">#REF!</definedName>
    <definedName name="Excel_BuiltIn_Print_Area_4">#REF!</definedName>
    <definedName name="Excel_BuiltIn__FilterDatabase_2">#REF!</definedName>
    <definedName name="Excel_BuiltIn_Print_Area_5">#REF!</definedName>
    <definedName name="Excel_BuiltIn__FilterDatabase_3">#REF!</definedName>
    <definedName name="Excel_BuiltIn_Print_Area_6">#REF!</definedName>
    <definedName name="Excel_BuiltIn_Print_Area_1_1">#REF!</definedName>
    <definedName name="Excel_BuiltIn__FilterDatabase_1_1">#REF!</definedName>
    <definedName name="Excel_BuiltIn_Print_Area_1_11">#REF!</definedName>
    <definedName name="Excel_BuiltIn__FilterDatabase_1_11">#REF!</definedName>
    <definedName name="Excel_BuiltIn_Print_Area_2_1">#REF!</definedName>
    <definedName name="Excel_BuiltIn__FilterDatabase_2_1">#REF!</definedName>
    <definedName name="Excel_BuiltIn_Print_Area_3_1">#REF!</definedName>
    <definedName name="Excel_BuiltIn__FilterDatabase_3_1">#REF!</definedName>
    <definedName name="Excel_BuiltIn_Print_Area_4_1">#REF!</definedName>
    <definedName name="Excel_BuiltIn__FilterDatabase_4">#REF!</definedName>
    <definedName name="Excel_BuiltIn_Print_Area_5_1">#REF!</definedName>
    <definedName name="Excel_BuiltIn__FilterDatabase_5">#REF!</definedName>
    <definedName name="Excel_BuiltIn_Print_Area_6_1">#REF!</definedName>
    <definedName name="Excel_BuiltIn__FilterDatabase_6">#REF!</definedName>
    <definedName name="Excel_BuiltIn__FilterDatabase_1_1_1">#REF!</definedName>
    <definedName name="Excel_BuiltIn__FilterDatabase_1_1_1_1">#REF!</definedName>
    <definedName name="Excel_BuiltIn__FilterDatabase_1_1_2">#REF!</definedName>
    <definedName name="Excel_BuiltIn__FilterDatabase_1_1_3">#REF!</definedName>
    <definedName name="Excel_BuiltIn__FilterDatabase_1_1_4">#REF!</definedName>
    <definedName name="Excel_BuiltIn__FilterDatabase_1_1_5">#REF!</definedName>
    <definedName name="Excel_BuiltIn__FilterDatabase_1_1_6">#REF!</definedName>
    <definedName name="Excel_BuiltIn__FilterDatabase_1_1_7">#REF!</definedName>
    <definedName name="Excel_BuiltIn__FilterDatabase_1_1_1_1_1">#REF!</definedName>
    <definedName name="Excel_BuiltIn__FilterDatabase_1_2">#REF!</definedName>
    <definedName name="Excel_BuiltIn__FilterDatabase_1_2_1">#REF!</definedName>
    <definedName name="Excel_BuiltIn__FilterDatabase_1_2_2">#REF!</definedName>
    <definedName name="Excel_BuiltIn__FilterDatabase_1_2_3">#REF!</definedName>
    <definedName name="Excel_BuiltIn__FilterDatabase_1_2_4">#REF!</definedName>
    <definedName name="Excel_BuiltIn__FilterDatabase_1_2_5">#REF!</definedName>
    <definedName name="Excel_BuiltIn__FilterDatabase_1_2_6">#REF!</definedName>
    <definedName name="Excel_BuiltIn__FilterDatabase_1_2_7">#REF!</definedName>
    <definedName name="Excel_BuiltIn__FilterDatabase_2_11">#REF!</definedName>
    <definedName name="Excel_BuiltIn__FilterDatabase_3_11">#REF!</definedName>
    <definedName name="Excel_BuiltIn__FilterDatabase_4_1">#REF!</definedName>
    <definedName name="Excel_BuiltIn_Print_Area_1_1_7">#REF!</definedName>
    <definedName name="Excel_BuiltIn_Print_Area_1_1_8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2">#REF!</definedName>
    <definedName name="Excel_BuiltIn_Print_Area_1_1_3">#REF!</definedName>
    <definedName name="Excel_BuiltIn_Print_Area_1_1_4">#REF!</definedName>
    <definedName name="Excel_BuiltIn_Print_Area_1_1_5">#REF!</definedName>
    <definedName name="Excel_BuiltIn_Print_Area_1_1_5_1">#REF!</definedName>
    <definedName name="Excel_BuiltIn_Print_Area_1_1_5_2">#REF!</definedName>
    <definedName name="Excel_BuiltIn_Print_Area_1_1_5_3">#REF!</definedName>
    <definedName name="Excel_BuiltIn_Print_Area_1_1_5_4">#REF!</definedName>
    <definedName name="Excel_BuiltIn_Print_Area_1_1_5_5">#REF!</definedName>
    <definedName name="Excel_BuiltIn_Print_Area_1_1_5_6">#REF!</definedName>
    <definedName name="Excel_BuiltIn_Print_Area_1_1_5_7">#REF!</definedName>
    <definedName name="Excel_BuiltIn_Print_Area_2_11">#REF!</definedName>
    <definedName name="Excel_BuiltIn_Print_Area_2_1_1">#REF!</definedName>
    <definedName name="Excel_BuiltIn_Print_Area_3_11">#REF!</definedName>
    <definedName name="Excel_BuiltIn_Print_Area_4_11">#REF!</definedName>
  </definedNames>
  <calcPr fullCalcOnLoad="1"/>
</workbook>
</file>

<file path=xl/sharedStrings.xml><?xml version="1.0" encoding="utf-8"?>
<sst xmlns="http://schemas.openxmlformats.org/spreadsheetml/2006/main" count="347" uniqueCount="197">
  <si>
    <t>Załącznik Nr 1</t>
  </si>
  <si>
    <t>do Zarządzenia Nr 387 / III / 2012</t>
  </si>
  <si>
    <t>Burmistrza Gołdapi</t>
  </si>
  <si>
    <t>z dnia 29 marca 2012 roku</t>
  </si>
  <si>
    <t xml:space="preserve">Plan  i wykonanie dochodów budżetowych osiągniętych w roku 2011 </t>
  </si>
  <si>
    <t>Klasyfikacja</t>
  </si>
  <si>
    <t>Wyszczególnienie</t>
  </si>
  <si>
    <t>Plan</t>
  </si>
  <si>
    <t>Wykonanie</t>
  </si>
  <si>
    <t>z tego</t>
  </si>
  <si>
    <t>%</t>
  </si>
  <si>
    <t>NOWA</t>
  </si>
  <si>
    <t>nazwa, dział, rozdział</t>
  </si>
  <si>
    <t xml:space="preserve">na </t>
  </si>
  <si>
    <t>na</t>
  </si>
  <si>
    <t>bieżące</t>
  </si>
  <si>
    <t>majątkowe</t>
  </si>
  <si>
    <t>wykonania</t>
  </si>
  <si>
    <t>Dz.</t>
  </si>
  <si>
    <t>Rozdz</t>
  </si>
  <si>
    <t>§</t>
  </si>
  <si>
    <t>31-12-2011</t>
  </si>
  <si>
    <t>I. DOCHODY WŁASNE OGÓŁEM</t>
  </si>
  <si>
    <t>w tym:</t>
  </si>
  <si>
    <t>010</t>
  </si>
  <si>
    <t>Rolnictwo i łowiectwo</t>
  </si>
  <si>
    <t>01010</t>
  </si>
  <si>
    <t>Infrastruktura wodociągowa i sanitancyjna wsi</t>
  </si>
  <si>
    <t>0970</t>
  </si>
  <si>
    <t>wpływy z różnych dochodów</t>
  </si>
  <si>
    <t>020</t>
  </si>
  <si>
    <t>LEŚNICTWO</t>
  </si>
  <si>
    <t>02001</t>
  </si>
  <si>
    <t>gospodarka leśna</t>
  </si>
  <si>
    <t>0750</t>
  </si>
  <si>
    <t>dochody z najmu i dzierżawy składników majątkowych Skarbu Państwa lub jednostek samorządu terytorialnego oraz innych umów o podobnym charakterze</t>
  </si>
  <si>
    <t>TRANSPORT I ŁĄCZNOŚĆ</t>
  </si>
  <si>
    <t>Drogi publiczne gminne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</si>
  <si>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</si>
  <si>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</si>
  <si>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</si>
  <si>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</si>
  <si>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0570</t>
  </si>
  <si>
    <t>grzywny i kary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</si>
  <si>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</si>
  <si>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</si>
  <si>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</si>
  <si>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</si>
  <si>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</si>
  <si>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</si>
  <si>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0910</t>
  </si>
  <si>
    <t>odsetki od nieterminowych wpłat</t>
  </si>
  <si>
    <t>DZIAŁALNOŚĆ USŁUGOWA</t>
  </si>
  <si>
    <t>Cmentarze</t>
  </si>
  <si>
    <t>0830</t>
  </si>
  <si>
    <t>wpływy z usług</t>
  </si>
  <si>
    <t>ADMINISTRACJA PUBLICZNA</t>
  </si>
  <si>
    <t>Urzędy wojewódzkie</t>
  </si>
  <si>
    <t>Urzędy gmin (miast i miast na prawach powiatu)</t>
  </si>
  <si>
    <t>0490</t>
  </si>
  <si>
    <t>Wpływy z innych lokalnych opłat pobieranych przez jednostki samorządu terytorialnego na podstawie odrębnych ustaw</t>
  </si>
  <si>
    <t>Promocja jednostek samorządu terytorialnego</t>
  </si>
  <si>
    <t>0840</t>
  </si>
  <si>
    <t>wpływy ze sprzedaży wyrobów</t>
  </si>
  <si>
    <t>Pozostała działalność</t>
  </si>
  <si>
    <t>BEZPIECZEŃSTWO PUBLICZNE I OCHRONA PRZECIWPOŻAROWA</t>
  </si>
  <si>
    <t>Ochotnicze straże pożarne</t>
  </si>
  <si>
    <t>straż miejska</t>
  </si>
  <si>
    <t>grzywny, mandaty i inne kary pieniężne od ludności</t>
  </si>
  <si>
    <t>DOCHODY OD OSÓB PRAWNYCH, OD OSÓB FIZYCZNYCH I INNYCH JEDNOSTEK NIE POSIADAJĄCYCH OSOBOWOŚCI PRAWNEJ ORAZ WYDATKI ZWIĄZANE Z ICH POBOREM</t>
  </si>
  <si>
    <t>Wpływy z podatku dochodowego od osób fizycznych</t>
  </si>
  <si>
    <t>0350</t>
  </si>
  <si>
    <t>wpływy z karty podatkowej</t>
  </si>
  <si>
    <t>odsetki od nieterminowych opłat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</si>
  <si>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</si>
  <si>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</si>
  <si>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</si>
  <si>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</si>
  <si>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</si>
  <si>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</si>
  <si>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</si>
  <si>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</si>
  <si>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</si>
  <si>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</si>
  <si>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</si>
  <si>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czynności cywilnoprawnych, podatku od spadków i darowizn oraz podatków i opłat lokalnych od osób fizycznych</t>
  </si>
  <si>
    <t>0360</t>
  </si>
  <si>
    <t>podatek od spadków i darowizn</t>
  </si>
  <si>
    <t>0390</t>
  </si>
  <si>
    <t>opłata uzdrowiskowa</t>
  </si>
  <si>
    <t>0430</t>
  </si>
  <si>
    <t>opłata targowa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</si>
  <si>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</si>
  <si>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</si>
  <si>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</si>
  <si>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</si>
  <si>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opłaty za zezwolenia na sprzedaż alkoholu</t>
  </si>
  <si>
    <t>opłata adiacencka</t>
  </si>
  <si>
    <t>wpływy z różnych rozliczeń</t>
  </si>
  <si>
    <t>0460</t>
  </si>
  <si>
    <t>wpływy z opłaty eksploatacyjnej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</si>
  <si>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</si>
  <si>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</si>
  <si>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</si>
  <si>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</si>
  <si>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</si>
  <si>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</si>
  <si>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</si>
  <si>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0920</t>
  </si>
  <si>
    <t>pozostałe odsetki</t>
  </si>
  <si>
    <t>OŚWIATA I WYCHOWANIE</t>
  </si>
  <si>
    <t>szkoły podstawowe</t>
  </si>
  <si>
    <t>przedszkola</t>
  </si>
  <si>
    <t>odsetki</t>
  </si>
  <si>
    <t>gimnazja</t>
  </si>
  <si>
    <t>dowożenie uczniów do szkół</t>
  </si>
  <si>
    <t>OPIEKA SPOŁECZNA</t>
  </si>
  <si>
    <t>Świadczenia rodzinne</t>
  </si>
  <si>
    <t>0980</t>
  </si>
  <si>
    <t>Zwrot nienależnie pobr.swiadczeń rodzinnych z lat ubiuegłych</t>
  </si>
  <si>
    <t>zasiłki stałe</t>
  </si>
  <si>
    <t>Ośrodki pomocy społecznej</t>
  </si>
  <si>
    <t>0960</t>
  </si>
  <si>
    <t>otzrymane spadki, zapisy i darowizny w formie pieniężnej</t>
  </si>
  <si>
    <t>Usługi opiekuńcze i specjalistyczne usługi opiekuńcze</t>
  </si>
  <si>
    <t>GOSPODARKA KOMUNALNA I OCHRONA ŚRODOWISKA</t>
  </si>
  <si>
    <t>Oświetlenie ulic, placów i dróg</t>
  </si>
  <si>
    <t>Wypływy związane z gromadzeniem środków z opłat i kar za korzystanie ze środowiska</t>
  </si>
  <si>
    <t>Wpływy związane z gromadzeniem opłaty produktowej</t>
  </si>
  <si>
    <t>0400</t>
  </si>
  <si>
    <t>Opłata produktowa</t>
  </si>
  <si>
    <t>pozostała działalność</t>
  </si>
  <si>
    <t>Opłata za wyrejestrowanie pojazdu</t>
  </si>
  <si>
    <t>KULTURA I OCHRONA DZIEDZICTWA NARODOWEGO</t>
  </si>
  <si>
    <t>KULTURA FIZYCZNA I SPORT</t>
  </si>
  <si>
    <t>Obiekty sportowe</t>
  </si>
  <si>
    <t>Zadania z zakresu kultury fizycznej i sportu</t>
  </si>
  <si>
    <t>Odsetki</t>
  </si>
  <si>
    <t>II. DOTACJE CELOWE NA ZADANIA WŁASNE GMINY</t>
  </si>
  <si>
    <t>Środki na dofinansowanie własnych inwestycji gmin, pozyskane z innych źródeł. Płatności w zakresie budżetu środków europejskich.</t>
  </si>
  <si>
    <t>Dotacje celowe otrzymane z budżetu państwa na realizację inwestycji i zakupów inwestycyjnych własnych gmin (związków gmin)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</si>
  <si>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</si>
  <si>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dotacje celowe otrzymane z samorządu województwa na inwestycje i zakupy inwestycyjne realizowane na podstawie porozumień(umów) między jednostkami samorządu terytorialnego</t>
  </si>
  <si>
    <t>Gospodarka gruntami i nieruchomościami</t>
  </si>
  <si>
    <t>dotacje celowe otrzymane z budżetu na zadania bieżące realizowane przez gminę na podstawie porozumień</t>
  </si>
  <si>
    <t>zarządzanie kryzysowe</t>
  </si>
  <si>
    <t>dotacje celowe przekazane z budżetu państwa na realizację inwestycji i zakupów inwestycyjnych własnych gmin</t>
  </si>
  <si>
    <t>Różne rozliczenia finansowe</t>
  </si>
  <si>
    <t>dotacje celowe otrzymane z budżetu państwa na realizację  własnych zadań bieżących gmin (związków gmin)</t>
  </si>
  <si>
    <t>POMOC  SPOŁECZNA</t>
  </si>
  <si>
    <t>składki na ubezpieczenie zdrowotne opłacone za osoby pobierające niektóre świadczenia z pomocy społecznej</t>
  </si>
  <si>
    <t>Zasiłki i pomoc w naturze oraz składki na ubezpieczenie społeczne i zdrowotne</t>
  </si>
  <si>
    <t>Zasiłki stałe</t>
  </si>
  <si>
    <t>EDUKACYJNA OPIEKA WYCHOWAWCZA</t>
  </si>
  <si>
    <t>Pomoc materialna dla uczniów</t>
  </si>
  <si>
    <t>Gospodarka ściekowa i ochrona wód</t>
  </si>
  <si>
    <t>dotacje otrzymane z funduszy celowych na finansowanie lub dofinansowanie kosztów realizacji inwestycji i zakupów inwestycyjnych jednostek sektora finansów publicznych</t>
  </si>
  <si>
    <t>III. ŚRODKI POZYSKANE Z INNYCH ŹRÓDEŁ NA ZADANIA WŁASNE</t>
  </si>
  <si>
    <t>01095</t>
  </si>
  <si>
    <t>Wpływy z tytułu pomocy finansowej udzielonej między jednostkami samorządu terytorialnego na dofinansowanie własnych zadań bieżących</t>
  </si>
  <si>
    <t>TURYSTYKA</t>
  </si>
  <si>
    <t>Ośrodki informacji turystycznej</t>
  </si>
  <si>
    <t>Środki na dofinansowanie własnych zadań bieżących gmin pozyskane z innych źródeł</t>
  </si>
  <si>
    <t>zadania w zakresie upowszechniania turystyki</t>
  </si>
  <si>
    <t>rekompensaty utraconych dochodów w podatkach i opłatach lokalnych</t>
  </si>
  <si>
    <t>dotacje celowe w ramach paragrafów finansowych z udziałem środków europejskich</t>
  </si>
  <si>
    <t>dotacje rozwojowe oraz środki na finansowanie Wspólnej Polityki Rolnej, środki na dofinansowanie własnych inwestycji gmin pozyskanych z innych źródeł. Finansowanie programów i projektów ze środków strukturalnych</t>
  </si>
  <si>
    <t>POZOSTAŁE ZADANIA W ZAKRESIE POLITYKI SPOŁECZNEJ</t>
  </si>
  <si>
    <t>IV. DOTACJE NA ZADANIA W RAMACH POROZUMIEŃ I UMÓW</t>
  </si>
  <si>
    <t>Drogi publiczne wojewódzkie</t>
  </si>
  <si>
    <t>dotacje celowe otrzymane od samorządu województwa na zadania bieżące realizowane na podstawie porozumień (umów) między jednostkami samorządu terytorialnego</t>
  </si>
  <si>
    <t>Biblioteki</t>
  </si>
  <si>
    <t>dotacje celowe otrzymane z powiatu za zadania bieżące realizowane na podstawie porozumień (umów) między jednostki samorządu terytorialnego</t>
  </si>
  <si>
    <t>V. DOTACJE CELOWE NA ZADANIA ZLECONE</t>
  </si>
  <si>
    <t>dotacje celowe otrzymane z budżetu państwa na realizację zadań bieżących z zakresu administracji rządowej oraz innych zadań zleconych gminie (związkom gmin) ustawami</t>
  </si>
  <si>
    <t>Spis powszechny i inne</t>
  </si>
  <si>
    <t>URZĘDY NACZELNYCH ORGANÓW WŁADZY PAŃSTWOWEJ, KONTROLI i OCHRONY PRAW ORAZ SĄDOWNICTWA</t>
  </si>
  <si>
    <t>Urzędy naczelnych organów władzy państwowej, kontroli i ochrony prawa</t>
  </si>
  <si>
    <t>wybory Wybory do Sejmu i Senatu</t>
  </si>
  <si>
    <t>Wybory do rad gmin</t>
  </si>
  <si>
    <t>POMOC SPOŁECZNA</t>
  </si>
  <si>
    <t>Świadczenia rodzinne, zaliczka alimentacyjna oraz składki na ubezpieczenia emerytalne i rentowe z ubezpieczenia społecznego</t>
  </si>
  <si>
    <t>VI. RÓŻNE ROZLICZENIA</t>
  </si>
  <si>
    <t>Część oświatowa subwencji ogólnej dla jednostek samorządu terytorialnego</t>
  </si>
  <si>
    <t>subwencje ogólne z budżetu państwa (oświatowa)</t>
  </si>
  <si>
    <t>Część wyrównawcza subwencji ogólnej dla gmin</t>
  </si>
  <si>
    <t>subwencje ogólne z budżetu państwa</t>
  </si>
  <si>
    <t>Część równoważąca subwencji ogólnej dla gmin</t>
  </si>
  <si>
    <t>OGÓŁEM DOCHODY (I+II+III+IV+V)</t>
  </si>
  <si>
    <t>1. Dotacje celowe</t>
  </si>
  <si>
    <t>- na zadania własne</t>
  </si>
  <si>
    <t>- na zadania zlecone</t>
  </si>
  <si>
    <t>-na porozumienia i umowy z j.s.t.</t>
  </si>
  <si>
    <t>2. Środki pozyskane z innych źródeł na zadania własne</t>
  </si>
  <si>
    <r>
      <t xml:space="preserve">Sporządził: </t>
    </r>
    <r>
      <rPr>
        <i/>
        <sz val="10"/>
        <rFont val="Arial"/>
        <family val="2"/>
      </rPr>
      <t>Andrzej Tynecki</t>
    </r>
  </si>
  <si>
    <t>dopisano 907</t>
  </si>
  <si>
    <t>konto 907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</si>
</sst>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wrapText="1"/>
    </xf>
    <xf numFmtId="164" fontId="5" fillId="0" borderId="4" xfId="0" applyFont="1" applyBorder="1" applyAlignment="1">
      <alignment wrapText="1"/>
    </xf>
    <xf numFmtId="164" fontId="5" fillId="0" borderId="7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2" borderId="8" xfId="0" applyFont="1" applyFill="1" applyBorder="1" applyAlignment="1">
      <alignment wrapText="1"/>
    </xf>
    <xf numFmtId="164" fontId="0" fillId="2" borderId="0" xfId="0" applyFont="1" applyFill="1" applyBorder="1" applyAlignment="1">
      <alignment wrapText="1"/>
    </xf>
    <xf numFmtId="164" fontId="0" fillId="2" borderId="9" xfId="0" applyFont="1" applyFill="1" applyBorder="1" applyAlignment="1">
      <alignment wrapText="1"/>
    </xf>
    <xf numFmtId="165" fontId="5" fillId="2" borderId="3" xfId="0" applyNumberFormat="1" applyFont="1" applyFill="1" applyBorder="1" applyAlignment="1">
      <alignment/>
    </xf>
    <xf numFmtId="164" fontId="0" fillId="0" borderId="3" xfId="0" applyFont="1" applyBorder="1" applyAlignment="1">
      <alignment wrapText="1"/>
    </xf>
    <xf numFmtId="165" fontId="0" fillId="0" borderId="8" xfId="0" applyNumberFormat="1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5" fillId="0" borderId="3" xfId="0" applyFont="1" applyBorder="1" applyAlignment="1">
      <alignment wrapText="1"/>
    </xf>
    <xf numFmtId="165" fontId="5" fillId="0" borderId="8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7" fillId="0" borderId="3" xfId="0" applyFont="1" applyBorder="1" applyAlignment="1">
      <alignment wrapText="1"/>
    </xf>
    <xf numFmtId="165" fontId="7" fillId="0" borderId="8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8" fillId="0" borderId="0" xfId="0" applyFont="1" applyAlignment="1">
      <alignment/>
    </xf>
    <xf numFmtId="165" fontId="0" fillId="3" borderId="8" xfId="0" applyNumberFormat="1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0" borderId="0" xfId="0" applyFont="1" applyAlignment="1">
      <alignment horizontal="justify"/>
    </xf>
    <xf numFmtId="164" fontId="7" fillId="0" borderId="3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65" fontId="9" fillId="3" borderId="8" xfId="0" applyNumberFormat="1" applyFont="1" applyFill="1" applyBorder="1" applyAlignment="1">
      <alignment/>
    </xf>
    <xf numFmtId="165" fontId="7" fillId="0" borderId="8" xfId="0" applyNumberFormat="1" applyFont="1" applyFill="1" applyBorder="1" applyAlignment="1">
      <alignment/>
    </xf>
    <xf numFmtId="165" fontId="7" fillId="0" borderId="3" xfId="0" applyNumberFormat="1" applyFont="1" applyFill="1" applyBorder="1" applyAlignment="1">
      <alignment/>
    </xf>
    <xf numFmtId="164" fontId="0" fillId="3" borderId="8" xfId="0" applyFont="1" applyFill="1" applyBorder="1" applyAlignment="1">
      <alignment/>
    </xf>
    <xf numFmtId="164" fontId="0" fillId="0" borderId="3" xfId="0" applyFont="1" applyBorder="1" applyAlignment="1">
      <alignment horizontal="left" wrapText="1"/>
    </xf>
    <xf numFmtId="164" fontId="7" fillId="3" borderId="8" xfId="0" applyFont="1" applyFill="1" applyBorder="1" applyAlignment="1">
      <alignment/>
    </xf>
    <xf numFmtId="164" fontId="5" fillId="2" borderId="10" xfId="0" applyFont="1" applyFill="1" applyBorder="1" applyAlignment="1">
      <alignment wrapText="1"/>
    </xf>
    <xf numFmtId="164" fontId="5" fillId="2" borderId="11" xfId="0" applyFont="1" applyFill="1" applyBorder="1" applyAlignment="1">
      <alignment wrapText="1"/>
    </xf>
    <xf numFmtId="164" fontId="5" fillId="2" borderId="12" xfId="0" applyFont="1" applyFill="1" applyBorder="1" applyAlignment="1">
      <alignment wrapText="1"/>
    </xf>
    <xf numFmtId="164" fontId="5" fillId="2" borderId="13" xfId="0" applyFont="1" applyFill="1" applyBorder="1" applyAlignment="1">
      <alignment wrapText="1"/>
    </xf>
    <xf numFmtId="165" fontId="5" fillId="2" borderId="10" xfId="0" applyNumberFormat="1" applyFont="1" applyFill="1" applyBorder="1" applyAlignment="1">
      <alignment/>
    </xf>
    <xf numFmtId="164" fontId="0" fillId="0" borderId="4" xfId="0" applyFont="1" applyBorder="1" applyAlignment="1">
      <alignment wrapText="1"/>
    </xf>
    <xf numFmtId="165" fontId="0" fillId="0" borderId="7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14" xfId="0" applyFont="1" applyBorder="1" applyAlignment="1">
      <alignment horizontal="justify"/>
    </xf>
    <xf numFmtId="164" fontId="0" fillId="0" borderId="3" xfId="0" applyFont="1" applyBorder="1" applyAlignment="1">
      <alignment vertical="top" wrapText="1"/>
    </xf>
    <xf numFmtId="164" fontId="5" fillId="3" borderId="8" xfId="0" applyFont="1" applyFill="1" applyBorder="1" applyAlignment="1">
      <alignment/>
    </xf>
    <xf numFmtId="165" fontId="10" fillId="3" borderId="3" xfId="0" applyNumberFormat="1" applyFont="1" applyFill="1" applyBorder="1" applyAlignment="1">
      <alignment/>
    </xf>
    <xf numFmtId="164" fontId="10" fillId="3" borderId="8" xfId="0" applyFont="1" applyFill="1" applyBorder="1" applyAlignment="1">
      <alignment/>
    </xf>
    <xf numFmtId="164" fontId="11" fillId="0" borderId="0" xfId="0" applyFont="1" applyAlignment="1">
      <alignment/>
    </xf>
    <xf numFmtId="164" fontId="7" fillId="3" borderId="3" xfId="0" applyFont="1" applyFill="1" applyBorder="1" applyAlignment="1">
      <alignment/>
    </xf>
    <xf numFmtId="165" fontId="10" fillId="3" borderId="8" xfId="0" applyNumberFormat="1" applyFont="1" applyFill="1" applyBorder="1" applyAlignment="1">
      <alignment/>
    </xf>
    <xf numFmtId="165" fontId="0" fillId="3" borderId="2" xfId="0" applyNumberFormat="1" applyFont="1" applyFill="1" applyBorder="1" applyAlignment="1">
      <alignment/>
    </xf>
    <xf numFmtId="164" fontId="5" fillId="2" borderId="6" xfId="0" applyFont="1" applyFill="1" applyBorder="1" applyAlignment="1">
      <alignment wrapText="1"/>
    </xf>
    <xf numFmtId="164" fontId="5" fillId="2" borderId="0" xfId="0" applyFont="1" applyFill="1" applyBorder="1" applyAlignment="1">
      <alignment wrapText="1"/>
    </xf>
    <xf numFmtId="164" fontId="5" fillId="2" borderId="15" xfId="0" applyFont="1" applyFill="1" applyBorder="1" applyAlignment="1">
      <alignment wrapText="1"/>
    </xf>
    <xf numFmtId="164" fontId="5" fillId="2" borderId="16" xfId="0" applyFont="1" applyFill="1" applyBorder="1" applyAlignment="1">
      <alignment wrapText="1"/>
    </xf>
    <xf numFmtId="165" fontId="5" fillId="0" borderId="7" xfId="0" applyNumberFormat="1" applyFont="1" applyBorder="1" applyAlignment="1">
      <alignment/>
    </xf>
    <xf numFmtId="164" fontId="7" fillId="0" borderId="4" xfId="0" applyFont="1" applyBorder="1" applyAlignment="1">
      <alignment wrapText="1"/>
    </xf>
    <xf numFmtId="165" fontId="7" fillId="0" borderId="7" xfId="0" applyNumberFormat="1" applyFont="1" applyBorder="1" applyAlignment="1">
      <alignment/>
    </xf>
    <xf numFmtId="164" fontId="0" fillId="0" borderId="16" xfId="0" applyFont="1" applyFill="1" applyBorder="1" applyAlignment="1">
      <alignment wrapText="1"/>
    </xf>
    <xf numFmtId="165" fontId="0" fillId="3" borderId="7" xfId="0" applyNumberFormat="1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5" fillId="0" borderId="3" xfId="0" applyFont="1" applyFill="1" applyBorder="1" applyAlignment="1">
      <alignment wrapText="1"/>
    </xf>
    <xf numFmtId="164" fontId="5" fillId="0" borderId="15" xfId="0" applyFont="1" applyFill="1" applyBorder="1" applyAlignment="1">
      <alignment wrapText="1"/>
    </xf>
    <xf numFmtId="164" fontId="7" fillId="0" borderId="16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0" fillId="0" borderId="15" xfId="0" applyFont="1" applyFill="1" applyBorder="1" applyAlignment="1">
      <alignment wrapText="1"/>
    </xf>
    <xf numFmtId="164" fontId="0" fillId="0" borderId="8" xfId="0" applyFont="1" applyBorder="1" applyAlignment="1">
      <alignment wrapText="1"/>
    </xf>
    <xf numFmtId="164" fontId="7" fillId="0" borderId="15" xfId="0" applyFont="1" applyFill="1" applyBorder="1" applyAlignment="1">
      <alignment wrapText="1"/>
    </xf>
    <xf numFmtId="164" fontId="11" fillId="0" borderId="0" xfId="0" applyFont="1" applyFill="1" applyAlignment="1">
      <alignment/>
    </xf>
    <xf numFmtId="164" fontId="7" fillId="0" borderId="4" xfId="0" applyFont="1" applyFill="1" applyBorder="1" applyAlignment="1">
      <alignment wrapText="1"/>
    </xf>
    <xf numFmtId="164" fontId="7" fillId="0" borderId="3" xfId="0" applyFont="1" applyBorder="1" applyAlignment="1">
      <alignment horizontal="justify"/>
    </xf>
    <xf numFmtId="165" fontId="7" fillId="0" borderId="7" xfId="0" applyNumberFormat="1" applyFont="1" applyFill="1" applyBorder="1" applyAlignment="1">
      <alignment/>
    </xf>
    <xf numFmtId="164" fontId="5" fillId="2" borderId="3" xfId="0" applyFont="1" applyFill="1" applyBorder="1" applyAlignment="1">
      <alignment wrapText="1"/>
    </xf>
    <xf numFmtId="165" fontId="5" fillId="2" borderId="8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7" fillId="0" borderId="0" xfId="0" applyFont="1" applyAlignment="1">
      <alignment horizontal="justify"/>
    </xf>
    <xf numFmtId="164" fontId="5" fillId="2" borderId="8" xfId="0" applyFont="1" applyFill="1" applyBorder="1" applyAlignment="1">
      <alignment wrapText="1"/>
    </xf>
    <xf numFmtId="164" fontId="5" fillId="2" borderId="9" xfId="0" applyFont="1" applyFill="1" applyBorder="1" applyAlignment="1">
      <alignment wrapText="1"/>
    </xf>
    <xf numFmtId="164" fontId="5" fillId="2" borderId="17" xfId="0" applyFont="1" applyFill="1" applyBorder="1" applyAlignment="1">
      <alignment wrapText="1"/>
    </xf>
    <xf numFmtId="164" fontId="5" fillId="2" borderId="18" xfId="0" applyFont="1" applyFill="1" applyBorder="1" applyAlignment="1">
      <alignment wrapText="1"/>
    </xf>
    <xf numFmtId="164" fontId="5" fillId="2" borderId="19" xfId="0" applyFont="1" applyFill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wrapText="1"/>
    </xf>
    <xf numFmtId="165" fontId="5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63"/>
  <dimension ref="A1:I295"/>
  <sheetViews>
    <sheetView tabSelected="1" zoomScale="130" zoomScaleNormal="130" workbookViewId="0" topLeftCell="A1">
      <selection activeCell="D18" sqref="D18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3" width="5.140625" style="1" customWidth="1"/>
    <col min="4" max="4" width="55.00390625" style="1" customWidth="1"/>
    <col min="5" max="5" width="12.8515625" style="0" customWidth="1"/>
    <col min="6" max="6" width="12.7109375" style="0" customWidth="1"/>
    <col min="7" max="7" width="12.57421875" style="2" customWidth="1"/>
    <col min="8" max="8" width="12.421875" style="2" customWidth="1"/>
    <col min="9" max="9" width="6.8515625" style="2" customWidth="1"/>
  </cols>
  <sheetData>
    <row r="1" spans="1:8" s="5" customFormat="1" ht="12.75" customHeight="1">
      <c r="A1" s="3"/>
      <c r="B1" s="3"/>
      <c r="C1" s="3"/>
      <c r="D1" s="3"/>
      <c r="E1" s="4"/>
      <c r="F1" s="4"/>
      <c r="G1" s="4"/>
      <c r="H1" s="3"/>
    </row>
    <row r="2" spans="1:8" s="5" customFormat="1" ht="12.75" customHeight="1">
      <c r="A2" s="3"/>
      <c r="B2" s="3"/>
      <c r="C2" s="3"/>
      <c r="D2" s="3"/>
      <c r="E2" s="4"/>
      <c r="F2" s="4"/>
      <c r="G2" s="4" t="s">
        <v>0</v>
      </c>
      <c r="H2" s="3"/>
    </row>
    <row r="3" spans="1:8" s="5" customFormat="1" ht="12.75" customHeight="1">
      <c r="A3" s="3"/>
      <c r="B3" s="3"/>
      <c r="C3" s="3"/>
      <c r="D3" s="3"/>
      <c r="E3" s="4"/>
      <c r="F3" s="4"/>
      <c r="G3" s="4" t="s">
        <v>1</v>
      </c>
      <c r="H3" s="3"/>
    </row>
    <row r="4" spans="1:8" s="5" customFormat="1" ht="12.75" customHeight="1">
      <c r="A4" s="3"/>
      <c r="B4" s="3"/>
      <c r="C4" s="3"/>
      <c r="D4" s="3"/>
      <c r="E4" s="4"/>
      <c r="F4" s="4"/>
      <c r="G4" s="4" t="s">
        <v>2</v>
      </c>
      <c r="H4" s="3"/>
    </row>
    <row r="5" spans="1:8" s="5" customFormat="1" ht="12.75" customHeight="1">
      <c r="A5" s="3"/>
      <c r="B5" s="3"/>
      <c r="C5" s="3"/>
      <c r="D5" s="3"/>
      <c r="E5" s="4"/>
      <c r="F5" s="4"/>
      <c r="G5" s="4" t="s">
        <v>3</v>
      </c>
      <c r="H5" s="3"/>
    </row>
    <row r="6" spans="1:8" s="5" customFormat="1" ht="12.75" customHeight="1">
      <c r="A6" s="3" t="s">
        <v>4</v>
      </c>
      <c r="B6" s="3"/>
      <c r="C6" s="3"/>
      <c r="D6" s="3"/>
      <c r="E6" s="3"/>
      <c r="F6" s="3"/>
      <c r="G6" s="3"/>
      <c r="H6" s="3"/>
    </row>
    <row r="7" spans="1:6" s="5" customFormat="1" ht="12.75">
      <c r="A7" s="6"/>
      <c r="B7" s="6"/>
      <c r="C7" s="6"/>
      <c r="D7" s="6"/>
      <c r="E7" s="7"/>
      <c r="F7" s="7"/>
    </row>
    <row r="8" spans="1:9" s="5" customFormat="1" ht="12.75" customHeight="1">
      <c r="A8" s="8" t="s">
        <v>5</v>
      </c>
      <c r="B8" s="8"/>
      <c r="C8" s="8"/>
      <c r="D8" s="8" t="s">
        <v>6</v>
      </c>
      <c r="E8" s="9" t="s">
        <v>7</v>
      </c>
      <c r="F8" s="9" t="s">
        <v>8</v>
      </c>
      <c r="G8" s="10" t="s">
        <v>9</v>
      </c>
      <c r="H8" s="10"/>
      <c r="I8" s="11" t="s">
        <v>10</v>
      </c>
    </row>
    <row r="9" spans="1:9" s="5" customFormat="1" ht="12.75" customHeight="1">
      <c r="A9" s="12" t="s">
        <v>11</v>
      </c>
      <c r="B9" s="12"/>
      <c r="C9" s="12"/>
      <c r="D9" s="13" t="s">
        <v>12</v>
      </c>
      <c r="E9" s="14" t="s">
        <v>13</v>
      </c>
      <c r="F9" s="14" t="s">
        <v>14</v>
      </c>
      <c r="G9" s="14" t="s">
        <v>15</v>
      </c>
      <c r="H9" s="15" t="s">
        <v>16</v>
      </c>
      <c r="I9" s="16" t="s">
        <v>17</v>
      </c>
    </row>
    <row r="10" spans="1:9" s="5" customFormat="1" ht="17.25" customHeight="1">
      <c r="A10" s="17" t="s">
        <v>18</v>
      </c>
      <c r="B10" s="17" t="s">
        <v>19</v>
      </c>
      <c r="C10" s="17" t="s">
        <v>20</v>
      </c>
      <c r="D10" s="18"/>
      <c r="E10" s="19" t="s">
        <v>21</v>
      </c>
      <c r="F10" s="19" t="s">
        <v>21</v>
      </c>
      <c r="G10" s="19"/>
      <c r="H10" s="20"/>
      <c r="I10" s="16"/>
    </row>
    <row r="11" spans="1:9" s="5" customFormat="1" ht="12.75">
      <c r="A11" s="21"/>
      <c r="B11" s="22"/>
      <c r="C11" s="23"/>
      <c r="D11" s="23" t="s">
        <v>22</v>
      </c>
      <c r="E11" s="24">
        <f>SUM(E13,E16,E19,E113,E22,E33,E37,E50,E55,E85,E88,E100,E123,E127)</f>
        <v>29185171</v>
      </c>
      <c r="F11" s="24">
        <f>SUM(F13,F16,F19,F113,F22,F33,F37,F50,F55,F85,F88,F100,F123,F127)</f>
        <v>29765497.5</v>
      </c>
      <c r="G11" s="24">
        <f>SUM(G13,G16,G19,G113,G22,G33,G37,G50,G55,G85,G88,G100,G123,G127)</f>
        <v>28121740.18</v>
      </c>
      <c r="H11" s="24">
        <f>SUM(H13,H16,H19,H113,H22,H33,H37,H50,H55,H85,H88,H100,H123,H127)</f>
        <v>1643757.3199999998</v>
      </c>
      <c r="I11" s="24">
        <f>F11/E11*100</f>
        <v>101.98842932940157</v>
      </c>
    </row>
    <row r="12" spans="1:9" s="5" customFormat="1" ht="12.75">
      <c r="A12" s="25"/>
      <c r="B12" s="25"/>
      <c r="C12" s="25"/>
      <c r="D12" s="25" t="s">
        <v>23</v>
      </c>
      <c r="E12" s="26"/>
      <c r="F12" s="26"/>
      <c r="G12" s="27"/>
      <c r="H12" s="27"/>
      <c r="I12" s="28"/>
    </row>
    <row r="13" spans="1:9" s="32" customFormat="1" ht="12.75">
      <c r="A13" s="29" t="s">
        <v>24</v>
      </c>
      <c r="B13" s="29"/>
      <c r="C13" s="29"/>
      <c r="D13" s="29" t="s">
        <v>25</v>
      </c>
      <c r="E13" s="30">
        <f>SUM(E14)</f>
        <v>1560229</v>
      </c>
      <c r="F13" s="30">
        <f>SUM(F14)</f>
        <v>1561273.72</v>
      </c>
      <c r="G13" s="30">
        <f>SUM(G14)</f>
        <v>1561273.72</v>
      </c>
      <c r="H13" s="31">
        <f>SUM(H14)</f>
        <v>0</v>
      </c>
      <c r="I13" s="28">
        <f>F13/E13*100</f>
        <v>100.06695940147247</v>
      </c>
    </row>
    <row r="14" spans="1:9" s="36" customFormat="1" ht="12.75">
      <c r="A14" s="33"/>
      <c r="B14" s="33" t="s">
        <v>26</v>
      </c>
      <c r="C14" s="33"/>
      <c r="D14" s="33" t="s">
        <v>27</v>
      </c>
      <c r="E14" s="34">
        <f>SUM(E15:E15)</f>
        <v>1560229</v>
      </c>
      <c r="F14" s="34">
        <f>SUM(F15:F15)</f>
        <v>1561273.72</v>
      </c>
      <c r="G14" s="34">
        <f>SUM(G15:G15)</f>
        <v>1561273.72</v>
      </c>
      <c r="H14" s="35">
        <f>SUM(H15:H15)</f>
        <v>0</v>
      </c>
      <c r="I14" s="28">
        <f>F14/E14*100</f>
        <v>100.06695940147247</v>
      </c>
    </row>
    <row r="15" spans="1:9" s="5" customFormat="1" ht="12.75">
      <c r="A15" s="25"/>
      <c r="B15" s="25"/>
      <c r="C15" s="25" t="s">
        <v>28</v>
      </c>
      <c r="D15" s="25" t="s">
        <v>29</v>
      </c>
      <c r="E15" s="37">
        <v>1560229</v>
      </c>
      <c r="F15" s="37">
        <v>1561273.72</v>
      </c>
      <c r="G15" s="38">
        <f>F15</f>
        <v>1561273.72</v>
      </c>
      <c r="H15" s="39"/>
      <c r="I15" s="38">
        <f>F15/E15*100</f>
        <v>100.06695940147247</v>
      </c>
    </row>
    <row r="16" spans="1:9" s="32" customFormat="1" ht="12.75">
      <c r="A16" s="29" t="s">
        <v>30</v>
      </c>
      <c r="B16" s="29"/>
      <c r="C16" s="29"/>
      <c r="D16" s="29" t="s">
        <v>31</v>
      </c>
      <c r="E16" s="30">
        <f>SUM(E17)</f>
        <v>3000</v>
      </c>
      <c r="F16" s="30">
        <f>SUM(F17)</f>
        <v>5530.18</v>
      </c>
      <c r="G16" s="30">
        <f>SUM(G17)</f>
        <v>5530.18</v>
      </c>
      <c r="H16" s="31">
        <f>SUM(H17)</f>
        <v>0</v>
      </c>
      <c r="I16" s="28">
        <f>F16/E16*100</f>
        <v>184.33933333333334</v>
      </c>
    </row>
    <row r="17" spans="1:9" s="36" customFormat="1" ht="12.75">
      <c r="A17" s="33"/>
      <c r="B17" s="33" t="s">
        <v>32</v>
      </c>
      <c r="C17" s="33"/>
      <c r="D17" s="33" t="s">
        <v>33</v>
      </c>
      <c r="E17" s="34">
        <f>SUM(E18)</f>
        <v>3000</v>
      </c>
      <c r="F17" s="34">
        <f>SUM(F18)</f>
        <v>5530.18</v>
      </c>
      <c r="G17" s="34">
        <f>SUM(G18)</f>
        <v>5530.18</v>
      </c>
      <c r="H17" s="35">
        <f>SUM(H18)</f>
        <v>0</v>
      </c>
      <c r="I17" s="28">
        <f>F17/E17*100</f>
        <v>184.33933333333334</v>
      </c>
    </row>
    <row r="18" spans="1:9" s="5" customFormat="1" ht="12.75">
      <c r="A18" s="25"/>
      <c r="B18" s="25"/>
      <c r="C18" s="25" t="s">
        <v>34</v>
      </c>
      <c r="D18" s="25" t="s">
        <v>35</v>
      </c>
      <c r="E18" s="37">
        <v>3000</v>
      </c>
      <c r="F18" s="37">
        <v>5530.18</v>
      </c>
      <c r="G18" s="38">
        <f>F18</f>
        <v>5530.18</v>
      </c>
      <c r="H18" s="39"/>
      <c r="I18" s="38">
        <f>F18/E18*100</f>
        <v>184.33933333333334</v>
      </c>
    </row>
    <row r="19" spans="1:9" s="32" customFormat="1" ht="12.75">
      <c r="A19" s="29">
        <v>600</v>
      </c>
      <c r="B19" s="29"/>
      <c r="C19" s="29"/>
      <c r="D19" s="29" t="s">
        <v>36</v>
      </c>
      <c r="E19" s="30">
        <f>SUM(E20)</f>
        <v>0</v>
      </c>
      <c r="F19" s="30">
        <f>SUM(F20)</f>
        <v>1747.78</v>
      </c>
      <c r="G19" s="30">
        <f>SUM(G20)</f>
        <v>1747.78</v>
      </c>
      <c r="H19" s="31">
        <f>SUM(H20)</f>
        <v>0</v>
      </c>
      <c r="I19" s="28"/>
    </row>
    <row r="20" spans="1:9" s="36" customFormat="1" ht="12.75">
      <c r="A20" s="33"/>
      <c r="B20" s="33">
        <v>60016</v>
      </c>
      <c r="C20" s="33"/>
      <c r="D20" s="33" t="s">
        <v>37</v>
      </c>
      <c r="E20" s="34">
        <f>SUM(E21)</f>
        <v>0</v>
      </c>
      <c r="F20" s="34">
        <f>SUM(F21)</f>
        <v>1747.78</v>
      </c>
      <c r="G20" s="34">
        <f>SUM(G21)</f>
        <v>1747.78</v>
      </c>
      <c r="H20" s="35">
        <f>SUM(H21)</f>
        <v>0</v>
      </c>
      <c r="I20" s="28"/>
    </row>
    <row r="21" spans="1:9" s="5" customFormat="1" ht="12.75">
      <c r="A21" s="25"/>
      <c r="B21" s="25"/>
      <c r="C21" s="25" t="s">
        <v>28</v>
      </c>
      <c r="D21" s="25" t="s">
        <v>29</v>
      </c>
      <c r="E21" s="39"/>
      <c r="F21" s="39">
        <v>1747.78</v>
      </c>
      <c r="G21" s="39">
        <f>F21</f>
        <v>1747.78</v>
      </c>
      <c r="H21" s="39"/>
      <c r="I21" s="38"/>
    </row>
    <row r="22" spans="1:9" s="32" customFormat="1" ht="12.75">
      <c r="A22" s="29">
        <v>700</v>
      </c>
      <c r="B22" s="29"/>
      <c r="C22" s="29"/>
      <c r="D22" s="29" t="s">
        <v>38</v>
      </c>
      <c r="E22" s="30">
        <f>SUM(E24)</f>
        <v>6221257</v>
      </c>
      <c r="F22" s="30">
        <f>SUM(F24)</f>
        <v>6254896.34</v>
      </c>
      <c r="G22" s="30">
        <f>SUM(G24)</f>
        <v>4611139.0200000005</v>
      </c>
      <c r="H22" s="31">
        <f>SUM(H24)</f>
        <v>1643757.3199999998</v>
      </c>
      <c r="I22" s="28">
        <f>F22/E22*100</f>
        <v>100.54071612858944</v>
      </c>
    </row>
    <row r="23" spans="1:9" s="5" customFormat="1" ht="12.75">
      <c r="A23" s="25"/>
      <c r="B23" s="25"/>
      <c r="C23" s="25"/>
      <c r="D23" s="25" t="s">
        <v>23</v>
      </c>
      <c r="E23" s="26"/>
      <c r="F23" s="26"/>
      <c r="G23" s="27"/>
      <c r="H23" s="27"/>
      <c r="I23" s="28"/>
    </row>
    <row r="24" spans="1:9" s="36" customFormat="1" ht="12.75">
      <c r="A24" s="33"/>
      <c r="B24" s="33">
        <v>70005</v>
      </c>
      <c r="C24" s="33"/>
      <c r="D24" s="33" t="s">
        <v>39</v>
      </c>
      <c r="E24" s="34">
        <f>SUM(E25:E32)</f>
        <v>6221257</v>
      </c>
      <c r="F24" s="34">
        <f>SUM(F25:F32)</f>
        <v>6254896.34</v>
      </c>
      <c r="G24" s="34">
        <f>SUM(G25:G32)</f>
        <v>4611139.0200000005</v>
      </c>
      <c r="H24" s="35">
        <f>SUM(H25:H32)</f>
        <v>1643757.3199999998</v>
      </c>
      <c r="I24" s="28">
        <f>F24/E24*100</f>
        <v>100.54071612858944</v>
      </c>
    </row>
    <row r="25" spans="1:9" s="5" customFormat="1" ht="12.75">
      <c r="A25" s="25"/>
      <c r="B25" s="25"/>
      <c r="C25" s="25" t="s">
        <v>40</v>
      </c>
      <c r="D25" s="25" t="s">
        <v>41</v>
      </c>
      <c r="E25" s="37">
        <v>960007</v>
      </c>
      <c r="F25" s="37">
        <v>757062.33</v>
      </c>
      <c r="G25" s="38">
        <f>F25</f>
        <v>757062.33</v>
      </c>
      <c r="H25" s="39"/>
      <c r="I25" s="38">
        <f>F25/E25*100</f>
        <v>78.86008435355158</v>
      </c>
    </row>
    <row r="26" spans="1:9" s="5" customFormat="1" ht="12.75">
      <c r="A26" s="25"/>
      <c r="B26" s="25"/>
      <c r="C26" s="25" t="s">
        <v>42</v>
      </c>
      <c r="D26" s="25" t="s">
        <v>43</v>
      </c>
      <c r="E26" s="37"/>
      <c r="F26" s="37">
        <v>20516.9</v>
      </c>
      <c r="G26" s="38">
        <f>F26</f>
        <v>20516.9</v>
      </c>
      <c r="H26" s="39"/>
      <c r="I26" s="38"/>
    </row>
    <row r="27" spans="1:9" s="5" customFormat="1" ht="12.75">
      <c r="A27" s="25"/>
      <c r="B27" s="25"/>
      <c r="C27" s="25" t="s">
        <v>44</v>
      </c>
      <c r="D27" s="25" t="s">
        <v>45</v>
      </c>
      <c r="E27" s="37">
        <v>5000</v>
      </c>
      <c r="F27" s="37">
        <v>7896.45</v>
      </c>
      <c r="G27" s="38">
        <f>F27</f>
        <v>7896.45</v>
      </c>
      <c r="H27" s="39"/>
      <c r="I27" s="38"/>
    </row>
    <row r="28" spans="1:9" s="5" customFormat="1" ht="12.75">
      <c r="A28" s="25"/>
      <c r="B28" s="25"/>
      <c r="C28" s="25" t="s">
        <v>34</v>
      </c>
      <c r="D28" s="25" t="s">
        <v>35</v>
      </c>
      <c r="E28" s="37">
        <f>1505000-435481</f>
        <v>1069519</v>
      </c>
      <c r="F28" s="37">
        <v>1136532.76</v>
      </c>
      <c r="G28" s="38">
        <f>F28</f>
        <v>1136532.76</v>
      </c>
      <c r="H28" s="39"/>
      <c r="I28" s="38">
        <f>F28/E28*100</f>
        <v>106.265784899567</v>
      </c>
    </row>
    <row r="29" spans="1:9" s="5" customFormat="1" ht="31.5" customHeight="1">
      <c r="A29" s="25"/>
      <c r="B29" s="25"/>
      <c r="C29" s="25" t="s">
        <v>46</v>
      </c>
      <c r="D29" s="40" t="s">
        <v>47</v>
      </c>
      <c r="E29" s="37">
        <f>100000+145000</f>
        <v>245000</v>
      </c>
      <c r="F29" s="37">
        <v>250061.36</v>
      </c>
      <c r="G29" s="38"/>
      <c r="H29" s="38">
        <f>F29</f>
        <v>250061.36</v>
      </c>
      <c r="I29" s="38">
        <f>F29/E29*100</f>
        <v>102.0658612244898</v>
      </c>
    </row>
    <row r="30" spans="1:9" s="5" customFormat="1" ht="12.75">
      <c r="A30" s="25"/>
      <c r="B30" s="25"/>
      <c r="C30" s="25" t="s">
        <v>48</v>
      </c>
      <c r="D30" s="25" t="s">
        <v>49</v>
      </c>
      <c r="E30" s="37">
        <v>1335000</v>
      </c>
      <c r="F30" s="37">
        <v>1393695.96</v>
      </c>
      <c r="G30" s="39"/>
      <c r="H30" s="38">
        <f>F30</f>
        <v>1393695.96</v>
      </c>
      <c r="I30" s="38">
        <f>F30/E30*100</f>
        <v>104.39670112359549</v>
      </c>
    </row>
    <row r="31" spans="1:9" s="5" customFormat="1" ht="12.75">
      <c r="A31" s="25"/>
      <c r="B31" s="25"/>
      <c r="C31" s="25" t="s">
        <v>50</v>
      </c>
      <c r="D31" s="25" t="s">
        <v>51</v>
      </c>
      <c r="E31" s="37">
        <v>1000</v>
      </c>
      <c r="F31" s="37">
        <v>21292.61</v>
      </c>
      <c r="G31" s="38">
        <f>F31</f>
        <v>21292.61</v>
      </c>
      <c r="H31" s="39"/>
      <c r="I31" s="38"/>
    </row>
    <row r="32" spans="1:9" s="5" customFormat="1" ht="12.75">
      <c r="A32" s="25"/>
      <c r="B32" s="25"/>
      <c r="C32" s="25" t="s">
        <v>28</v>
      </c>
      <c r="D32" s="25" t="s">
        <v>29</v>
      </c>
      <c r="E32" s="37">
        <f>40000+2522756+42975</f>
        <v>2605731</v>
      </c>
      <c r="F32" s="37">
        <v>2667837.97</v>
      </c>
      <c r="G32" s="38">
        <f>F32</f>
        <v>2667837.97</v>
      </c>
      <c r="H32" s="39"/>
      <c r="I32" s="38">
        <f>F32/E32*100</f>
        <v>102.38347588450227</v>
      </c>
    </row>
    <row r="33" spans="1:9" s="32" customFormat="1" ht="12.75">
      <c r="A33" s="29">
        <v>710</v>
      </c>
      <c r="B33" s="29"/>
      <c r="C33" s="29"/>
      <c r="D33" s="29" t="s">
        <v>52</v>
      </c>
      <c r="E33" s="30">
        <f>SUM(E34)</f>
        <v>830000</v>
      </c>
      <c r="F33" s="30">
        <f>SUM(F34)</f>
        <v>837450</v>
      </c>
      <c r="G33" s="30">
        <f>SUM(G34)</f>
        <v>837450</v>
      </c>
      <c r="H33" s="31">
        <f>SUM(H34)</f>
        <v>0</v>
      </c>
      <c r="I33" s="28">
        <f>F33/E33*100</f>
        <v>100.8975903614458</v>
      </c>
    </row>
    <row r="34" spans="1:9" s="36" customFormat="1" ht="12.75">
      <c r="A34" s="33"/>
      <c r="B34" s="33">
        <v>71035</v>
      </c>
      <c r="C34" s="33"/>
      <c r="D34" s="33" t="s">
        <v>53</v>
      </c>
      <c r="E34" s="34">
        <f>SUM(E35:E36)</f>
        <v>830000</v>
      </c>
      <c r="F34" s="34">
        <f>SUM(F35:F36)</f>
        <v>837450</v>
      </c>
      <c r="G34" s="34">
        <f>SUM(G35:G36)</f>
        <v>837450</v>
      </c>
      <c r="H34" s="35">
        <f>SUM(H35)</f>
        <v>0</v>
      </c>
      <c r="I34" s="28">
        <f>F34/E34*100</f>
        <v>100.8975903614458</v>
      </c>
    </row>
    <row r="35" spans="1:9" s="5" customFormat="1" ht="12.75">
      <c r="A35" s="25"/>
      <c r="B35" s="25"/>
      <c r="C35" s="25" t="s">
        <v>54</v>
      </c>
      <c r="D35" s="25" t="s">
        <v>55</v>
      </c>
      <c r="E35" s="37">
        <v>30000</v>
      </c>
      <c r="F35" s="37">
        <v>37450</v>
      </c>
      <c r="G35" s="38">
        <f>F35</f>
        <v>37450</v>
      </c>
      <c r="H35" s="39"/>
      <c r="I35" s="38">
        <f>F35/E35*100</f>
        <v>124.83333333333333</v>
      </c>
    </row>
    <row r="36" spans="1:9" s="5" customFormat="1" ht="12.75">
      <c r="A36" s="25"/>
      <c r="B36" s="25"/>
      <c r="C36" s="25" t="s">
        <v>28</v>
      </c>
      <c r="D36" s="25" t="s">
        <v>29</v>
      </c>
      <c r="E36" s="37">
        <v>800000</v>
      </c>
      <c r="F36" s="37">
        <v>800000</v>
      </c>
      <c r="G36" s="38">
        <f>F36</f>
        <v>800000</v>
      </c>
      <c r="H36" s="39"/>
      <c r="I36" s="38">
        <f>F36/E36*100</f>
        <v>100</v>
      </c>
    </row>
    <row r="37" spans="1:9" s="32" customFormat="1" ht="12.75">
      <c r="A37" s="29">
        <v>750</v>
      </c>
      <c r="B37" s="29"/>
      <c r="C37" s="29"/>
      <c r="D37" s="29" t="s">
        <v>56</v>
      </c>
      <c r="E37" s="30">
        <f>SUM(E45,E40,E38,E48)</f>
        <v>1500</v>
      </c>
      <c r="F37" s="30">
        <f>SUM(F45,F40,F38,F48)</f>
        <v>96087.57999999999</v>
      </c>
      <c r="G37" s="30">
        <f>SUM(G45,G40,G38,G48)</f>
        <v>96087.57999999999</v>
      </c>
      <c r="H37" s="30">
        <f>SUM(H45,H40,H38,H48)</f>
        <v>0</v>
      </c>
      <c r="I37" s="28"/>
    </row>
    <row r="38" spans="1:9" s="36" customFormat="1" ht="12.75">
      <c r="A38" s="33"/>
      <c r="B38" s="33">
        <v>75011</v>
      </c>
      <c r="C38" s="33"/>
      <c r="D38" s="33" t="s">
        <v>57</v>
      </c>
      <c r="E38" s="34">
        <f>SUM(E39)</f>
        <v>0</v>
      </c>
      <c r="F38" s="34">
        <f>SUM(F39)</f>
        <v>62</v>
      </c>
      <c r="G38" s="34">
        <f>SUM(G39)</f>
        <v>62</v>
      </c>
      <c r="H38" s="35">
        <f>SUM(H39)</f>
        <v>0</v>
      </c>
      <c r="I38" s="28"/>
    </row>
    <row r="39" spans="1:9" s="5" customFormat="1" ht="12.75">
      <c r="A39" s="25"/>
      <c r="B39" s="25"/>
      <c r="C39" s="25" t="s">
        <v>44</v>
      </c>
      <c r="D39" s="25" t="s">
        <v>45</v>
      </c>
      <c r="E39" s="37"/>
      <c r="F39" s="37">
        <v>62</v>
      </c>
      <c r="G39" s="38">
        <f>F39</f>
        <v>62</v>
      </c>
      <c r="H39" s="39"/>
      <c r="I39" s="38"/>
    </row>
    <row r="40" spans="1:9" s="36" customFormat="1" ht="12.75">
      <c r="A40" s="33"/>
      <c r="B40" s="33">
        <v>75023</v>
      </c>
      <c r="C40" s="33"/>
      <c r="D40" s="33" t="s">
        <v>58</v>
      </c>
      <c r="E40" s="34">
        <f>SUM(E41:E44)</f>
        <v>0</v>
      </c>
      <c r="F40" s="34">
        <f>SUM(F41:F44)</f>
        <v>87239.51</v>
      </c>
      <c r="G40" s="34">
        <f>SUM(G41:G44)</f>
        <v>87239.51</v>
      </c>
      <c r="H40" s="35">
        <f>SUM(H41:H44)</f>
        <v>0</v>
      </c>
      <c r="I40" s="28"/>
    </row>
    <row r="41" spans="1:9" s="5" customFormat="1" ht="12.75">
      <c r="A41" s="25"/>
      <c r="B41" s="25"/>
      <c r="C41" s="25" t="s">
        <v>59</v>
      </c>
      <c r="D41" s="25" t="s">
        <v>60</v>
      </c>
      <c r="E41" s="37"/>
      <c r="F41" s="37">
        <v>10604.76</v>
      </c>
      <c r="G41" s="38">
        <f>F41</f>
        <v>10604.76</v>
      </c>
      <c r="H41" s="39"/>
      <c r="I41" s="38"/>
    </row>
    <row r="42" spans="1:9" s="5" customFormat="1" ht="12.75">
      <c r="A42" s="25"/>
      <c r="B42" s="25"/>
      <c r="C42" s="25" t="s">
        <v>44</v>
      </c>
      <c r="D42" s="25" t="s">
        <v>45</v>
      </c>
      <c r="E42" s="37"/>
      <c r="F42" s="37">
        <v>4478</v>
      </c>
      <c r="G42" s="38">
        <f>F42</f>
        <v>4478</v>
      </c>
      <c r="H42" s="39"/>
      <c r="I42" s="38"/>
    </row>
    <row r="43" spans="1:9" s="5" customFormat="1" ht="12.75">
      <c r="A43" s="25"/>
      <c r="B43" s="25"/>
      <c r="C43" s="25" t="s">
        <v>54</v>
      </c>
      <c r="D43" s="25" t="s">
        <v>55</v>
      </c>
      <c r="E43" s="37"/>
      <c r="F43" s="37">
        <v>635.97</v>
      </c>
      <c r="G43" s="38">
        <f>F43</f>
        <v>635.97</v>
      </c>
      <c r="H43" s="39"/>
      <c r="I43" s="38"/>
    </row>
    <row r="44" spans="1:9" s="5" customFormat="1" ht="12.75">
      <c r="A44" s="25"/>
      <c r="B44" s="25"/>
      <c r="C44" s="25" t="s">
        <v>28</v>
      </c>
      <c r="D44" s="25" t="s">
        <v>29</v>
      </c>
      <c r="E44" s="37"/>
      <c r="F44" s="37">
        <v>71520.78</v>
      </c>
      <c r="G44" s="38">
        <f>F44</f>
        <v>71520.78</v>
      </c>
      <c r="H44" s="39"/>
      <c r="I44" s="38"/>
    </row>
    <row r="45" spans="1:9" s="36" customFormat="1" ht="12.75">
      <c r="A45" s="33"/>
      <c r="B45" s="33">
        <v>75075</v>
      </c>
      <c r="C45" s="33"/>
      <c r="D45" s="41" t="s">
        <v>61</v>
      </c>
      <c r="E45" s="34">
        <f>SUM(E46:E47)</f>
        <v>0</v>
      </c>
      <c r="F45" s="34">
        <f>SUM(F46:F47)</f>
        <v>7286.07</v>
      </c>
      <c r="G45" s="34">
        <f>SUM(G46:G47)</f>
        <v>7286.07</v>
      </c>
      <c r="H45" s="35">
        <f>SUM(H46:H47)</f>
        <v>0</v>
      </c>
      <c r="I45" s="28"/>
    </row>
    <row r="46" spans="1:9" s="5" customFormat="1" ht="12.75">
      <c r="A46" s="25"/>
      <c r="B46" s="25"/>
      <c r="C46" s="25" t="s">
        <v>62</v>
      </c>
      <c r="D46" s="42" t="s">
        <v>63</v>
      </c>
      <c r="E46" s="43"/>
      <c r="F46" s="37">
        <v>1286.07</v>
      </c>
      <c r="G46" s="38">
        <f>F46</f>
        <v>1286.07</v>
      </c>
      <c r="H46" s="39"/>
      <c r="I46" s="38"/>
    </row>
    <row r="47" spans="1:9" s="5" customFormat="1" ht="12.75">
      <c r="A47" s="25"/>
      <c r="B47" s="25"/>
      <c r="C47" s="25" t="s">
        <v>28</v>
      </c>
      <c r="D47" s="25" t="s">
        <v>29</v>
      </c>
      <c r="E47" s="37"/>
      <c r="F47" s="37">
        <v>6000</v>
      </c>
      <c r="G47" s="38">
        <f>F47</f>
        <v>6000</v>
      </c>
      <c r="H47" s="39"/>
      <c r="I47" s="38"/>
    </row>
    <row r="48" spans="1:9" s="36" customFormat="1" ht="12.75">
      <c r="A48" s="33"/>
      <c r="B48" s="33">
        <v>75095</v>
      </c>
      <c r="C48" s="33"/>
      <c r="D48" s="33" t="s">
        <v>64</v>
      </c>
      <c r="E48" s="44">
        <f>SUM(E49)</f>
        <v>1500</v>
      </c>
      <c r="F48" s="44">
        <f>SUM(F49)</f>
        <v>1500</v>
      </c>
      <c r="G48" s="44">
        <f>SUM(G49)</f>
        <v>1500</v>
      </c>
      <c r="H48" s="44">
        <f>SUM(H49)</f>
        <v>0</v>
      </c>
      <c r="I48" s="45"/>
    </row>
    <row r="49" spans="1:9" s="5" customFormat="1" ht="12.75">
      <c r="A49" s="25"/>
      <c r="B49" s="25"/>
      <c r="C49" s="25" t="s">
        <v>28</v>
      </c>
      <c r="D49" s="25" t="s">
        <v>29</v>
      </c>
      <c r="E49" s="37">
        <v>1500</v>
      </c>
      <c r="F49" s="37">
        <v>1500</v>
      </c>
      <c r="G49" s="38">
        <f>F49</f>
        <v>1500</v>
      </c>
      <c r="H49" s="39"/>
      <c r="I49" s="38"/>
    </row>
    <row r="50" spans="1:9" s="32" customFormat="1" ht="12.75">
      <c r="A50" s="29">
        <v>754</v>
      </c>
      <c r="B50" s="29"/>
      <c r="C50" s="29"/>
      <c r="D50" s="29" t="s">
        <v>65</v>
      </c>
      <c r="E50" s="30">
        <f>SUM(E51,E53:E53)</f>
        <v>23000</v>
      </c>
      <c r="F50" s="30">
        <f>SUM(F51,F53:F53)</f>
        <v>32517.93</v>
      </c>
      <c r="G50" s="30">
        <f>SUM(G51,G53:G53)</f>
        <v>32517.93</v>
      </c>
      <c r="H50" s="31">
        <f>SUM(H51,H53:H53)</f>
        <v>0</v>
      </c>
      <c r="I50" s="28">
        <f>F50/E50*100</f>
        <v>141.38230434782608</v>
      </c>
    </row>
    <row r="51" spans="1:9" s="32" customFormat="1" ht="12.75">
      <c r="A51" s="29"/>
      <c r="B51" s="29">
        <v>75412</v>
      </c>
      <c r="C51" s="29"/>
      <c r="D51" s="29" t="s">
        <v>66</v>
      </c>
      <c r="E51" s="30">
        <f>SUM(E52)</f>
        <v>10000</v>
      </c>
      <c r="F51" s="30">
        <f>SUM(F52)</f>
        <v>10000</v>
      </c>
      <c r="G51" s="30">
        <f>SUM(G52)</f>
        <v>10000</v>
      </c>
      <c r="H51" s="31">
        <f>SUM(H52)</f>
        <v>0</v>
      </c>
      <c r="I51" s="28">
        <f>F51/E51*100</f>
        <v>100</v>
      </c>
    </row>
    <row r="52" spans="1:9" s="5" customFormat="1" ht="12.75">
      <c r="A52" s="25"/>
      <c r="B52" s="25"/>
      <c r="C52" s="25" t="s">
        <v>28</v>
      </c>
      <c r="D52" s="25" t="s">
        <v>29</v>
      </c>
      <c r="E52" s="37">
        <v>10000</v>
      </c>
      <c r="F52" s="37">
        <v>10000</v>
      </c>
      <c r="G52" s="38">
        <f>F52</f>
        <v>10000</v>
      </c>
      <c r="H52" s="39"/>
      <c r="I52" s="38">
        <f>F52/E52*100</f>
        <v>100</v>
      </c>
    </row>
    <row r="53" spans="1:9" s="36" customFormat="1" ht="12.75">
      <c r="A53" s="33"/>
      <c r="B53" s="33">
        <v>75416</v>
      </c>
      <c r="C53" s="33"/>
      <c r="D53" s="33" t="s">
        <v>67</v>
      </c>
      <c r="E53" s="34">
        <f>SUM(E54)</f>
        <v>13000</v>
      </c>
      <c r="F53" s="34">
        <f>SUM(F54)</f>
        <v>22517.93</v>
      </c>
      <c r="G53" s="34">
        <f>SUM(G54)</f>
        <v>22517.93</v>
      </c>
      <c r="H53" s="35">
        <f>SUM(H54)</f>
        <v>0</v>
      </c>
      <c r="I53" s="28">
        <f>F53/E53*100</f>
        <v>173.21484615384614</v>
      </c>
    </row>
    <row r="54" spans="1:9" s="5" customFormat="1" ht="12.75">
      <c r="A54" s="25"/>
      <c r="B54" s="25"/>
      <c r="C54" s="25" t="s">
        <v>42</v>
      </c>
      <c r="D54" s="25" t="s">
        <v>68</v>
      </c>
      <c r="E54" s="37">
        <v>13000</v>
      </c>
      <c r="F54" s="37">
        <v>22517.93</v>
      </c>
      <c r="G54" s="38">
        <f>F54</f>
        <v>22517.93</v>
      </c>
      <c r="H54" s="39"/>
      <c r="I54" s="38">
        <f>F54/E54*100</f>
        <v>173.21484615384614</v>
      </c>
    </row>
    <row r="55" spans="1:9" s="32" customFormat="1" ht="12.75">
      <c r="A55" s="29">
        <v>756</v>
      </c>
      <c r="B55" s="29"/>
      <c r="C55" s="29"/>
      <c r="D55" s="29" t="s">
        <v>69</v>
      </c>
      <c r="E55" s="30">
        <f>SUM(E56,E80,E82,E76,E59,E66)</f>
        <v>18285248</v>
      </c>
      <c r="F55" s="30">
        <f>SUM(F56,F80,F82,F76,F59,F66)</f>
        <v>18703227.3</v>
      </c>
      <c r="G55" s="30">
        <f>SUM(G56,G80,G82,G76,G59,G66)</f>
        <v>18703227.3</v>
      </c>
      <c r="H55" s="31">
        <f>SUM(H56,H80,H82,H76,H59,H66)</f>
        <v>0</v>
      </c>
      <c r="I55" s="28">
        <f>F55/E55*100</f>
        <v>102.28588258688096</v>
      </c>
    </row>
    <row r="56" spans="1:9" s="36" customFormat="1" ht="12.75">
      <c r="A56" s="33"/>
      <c r="B56" s="33">
        <v>75601</v>
      </c>
      <c r="C56" s="33"/>
      <c r="D56" s="33" t="s">
        <v>70</v>
      </c>
      <c r="E56" s="34">
        <f>SUM(E57:E58)</f>
        <v>2000</v>
      </c>
      <c r="F56" s="34">
        <f>SUM(F57:F58)</f>
        <v>3310.1</v>
      </c>
      <c r="G56" s="34">
        <f>SUM(G57:G58)</f>
        <v>3310.1</v>
      </c>
      <c r="H56" s="35">
        <f>SUM(H57:H58)</f>
        <v>0</v>
      </c>
      <c r="I56" s="28">
        <f>F56/E56*100</f>
        <v>165.505</v>
      </c>
    </row>
    <row r="57" spans="1:9" s="5" customFormat="1" ht="12.75">
      <c r="A57" s="25"/>
      <c r="B57" s="25"/>
      <c r="C57" s="25" t="s">
        <v>71</v>
      </c>
      <c r="D57" s="25" t="s">
        <v>72</v>
      </c>
      <c r="E57" s="37">
        <v>2000</v>
      </c>
      <c r="F57" s="37">
        <v>2883.4</v>
      </c>
      <c r="G57" s="38">
        <f>F57</f>
        <v>2883.4</v>
      </c>
      <c r="H57" s="39"/>
      <c r="I57" s="38">
        <f>F57/E57*100</f>
        <v>144.17</v>
      </c>
    </row>
    <row r="58" spans="1:9" s="5" customFormat="1" ht="12.75">
      <c r="A58" s="25"/>
      <c r="B58" s="25"/>
      <c r="C58" s="25" t="s">
        <v>50</v>
      </c>
      <c r="D58" s="25" t="s">
        <v>73</v>
      </c>
      <c r="E58" s="37"/>
      <c r="F58" s="37">
        <v>426.7</v>
      </c>
      <c r="G58" s="38">
        <f>F58</f>
        <v>426.7</v>
      </c>
      <c r="H58" s="39"/>
      <c r="I58" s="38"/>
    </row>
    <row r="59" spans="1:9" s="36" customFormat="1" ht="12.75">
      <c r="A59" s="33"/>
      <c r="B59" s="33">
        <v>75615</v>
      </c>
      <c r="C59" s="33"/>
      <c r="D59" s="33" t="s">
        <v>74</v>
      </c>
      <c r="E59" s="34">
        <f>SUM(E60:E65)</f>
        <v>6742352</v>
      </c>
      <c r="F59" s="34">
        <f>SUM(F60:F65)</f>
        <v>6482176.49</v>
      </c>
      <c r="G59" s="34">
        <f>SUM(G60:G65)</f>
        <v>6482176.49</v>
      </c>
      <c r="H59" s="35">
        <f>SUM(H60:H65)</f>
        <v>0</v>
      </c>
      <c r="I59" s="28">
        <f>F59/E59*100</f>
        <v>96.1411758092725</v>
      </c>
    </row>
    <row r="60" spans="1:9" s="5" customFormat="1" ht="12.75">
      <c r="A60" s="25"/>
      <c r="B60" s="25"/>
      <c r="C60" s="25" t="s">
        <v>75</v>
      </c>
      <c r="D60" s="25" t="s">
        <v>76</v>
      </c>
      <c r="E60" s="37">
        <f>5800000+449352</f>
        <v>6249352</v>
      </c>
      <c r="F60" s="37">
        <v>6005249.5</v>
      </c>
      <c r="G60" s="38">
        <f>F60</f>
        <v>6005249.5</v>
      </c>
      <c r="H60" s="39"/>
      <c r="I60" s="38">
        <f>F60/E60*100</f>
        <v>96.0939550212566</v>
      </c>
    </row>
    <row r="61" spans="1:9" s="5" customFormat="1" ht="12.75">
      <c r="A61" s="25"/>
      <c r="B61" s="25"/>
      <c r="C61" s="25" t="s">
        <v>77</v>
      </c>
      <c r="D61" s="25" t="s">
        <v>78</v>
      </c>
      <c r="E61" s="37">
        <v>120000</v>
      </c>
      <c r="F61" s="37">
        <v>83950.4</v>
      </c>
      <c r="G61" s="38">
        <f>F61</f>
        <v>83950.4</v>
      </c>
      <c r="H61" s="39"/>
      <c r="I61" s="38">
        <f>F61/E61*100</f>
        <v>69.95866666666666</v>
      </c>
    </row>
    <row r="62" spans="1:9" s="5" customFormat="1" ht="12.75">
      <c r="A62" s="25"/>
      <c r="B62" s="25"/>
      <c r="C62" s="25" t="s">
        <v>79</v>
      </c>
      <c r="D62" s="25" t="s">
        <v>80</v>
      </c>
      <c r="E62" s="37">
        <v>165000</v>
      </c>
      <c r="F62" s="37">
        <v>176861</v>
      </c>
      <c r="G62" s="38">
        <f>F62</f>
        <v>176861</v>
      </c>
      <c r="H62" s="39"/>
      <c r="I62" s="38">
        <f>F62/E62*100</f>
        <v>107.18848484848485</v>
      </c>
    </row>
    <row r="63" spans="1:9" s="5" customFormat="1" ht="12.75">
      <c r="A63" s="25"/>
      <c r="B63" s="25"/>
      <c r="C63" s="25" t="s">
        <v>81</v>
      </c>
      <c r="D63" s="25" t="s">
        <v>82</v>
      </c>
      <c r="E63" s="37">
        <v>160000</v>
      </c>
      <c r="F63" s="37">
        <v>162970.79</v>
      </c>
      <c r="G63" s="38">
        <f>F63</f>
        <v>162970.79</v>
      </c>
      <c r="H63" s="39"/>
      <c r="I63" s="38">
        <f>F63/E63*100</f>
        <v>101.85674375</v>
      </c>
    </row>
    <row r="64" spans="1:9" s="5" customFormat="1" ht="12.75">
      <c r="A64" s="25"/>
      <c r="B64" s="25"/>
      <c r="C64" s="25" t="s">
        <v>83</v>
      </c>
      <c r="D64" s="40" t="s">
        <v>84</v>
      </c>
      <c r="E64" s="37">
        <v>8000</v>
      </c>
      <c r="F64" s="37">
        <v>6435</v>
      </c>
      <c r="G64" s="38">
        <f>F64</f>
        <v>6435</v>
      </c>
      <c r="H64" s="39"/>
      <c r="I64" s="38">
        <f>F64/E64*100</f>
        <v>80.4375</v>
      </c>
    </row>
    <row r="65" spans="1:9" s="5" customFormat="1" ht="12.75">
      <c r="A65" s="25"/>
      <c r="B65" s="25"/>
      <c r="C65" s="25" t="s">
        <v>50</v>
      </c>
      <c r="D65" s="25" t="s">
        <v>73</v>
      </c>
      <c r="E65" s="37">
        <v>40000</v>
      </c>
      <c r="F65" s="37">
        <v>46709.8</v>
      </c>
      <c r="G65" s="38">
        <f>F65</f>
        <v>46709.8</v>
      </c>
      <c r="H65" s="39"/>
      <c r="I65" s="38">
        <f>F65/E65*100</f>
        <v>116.7745</v>
      </c>
    </row>
    <row r="66" spans="1:9" s="36" customFormat="1" ht="12.75">
      <c r="A66" s="33"/>
      <c r="B66" s="33">
        <v>75616</v>
      </c>
      <c r="C66" s="33"/>
      <c r="D66" s="33" t="s">
        <v>85</v>
      </c>
      <c r="E66" s="34">
        <f>SUM(E67:E75)</f>
        <v>4616000</v>
      </c>
      <c r="F66" s="34">
        <f>SUM(F67:F75)</f>
        <v>4799327.37</v>
      </c>
      <c r="G66" s="34">
        <f>SUM(G67:G75)</f>
        <v>4799327.37</v>
      </c>
      <c r="H66" s="35">
        <f>SUM(H67:H75)</f>
        <v>0</v>
      </c>
      <c r="I66" s="28">
        <f>F66/E66*100</f>
        <v>103.97156347487002</v>
      </c>
    </row>
    <row r="67" spans="1:9" s="5" customFormat="1" ht="12.75">
      <c r="A67" s="25"/>
      <c r="B67" s="25"/>
      <c r="C67" s="25" t="s">
        <v>75</v>
      </c>
      <c r="D67" s="25" t="s">
        <v>76</v>
      </c>
      <c r="E67" s="37">
        <v>2455000</v>
      </c>
      <c r="F67" s="37">
        <v>2766883.95</v>
      </c>
      <c r="G67" s="38">
        <f>F67</f>
        <v>2766883.95</v>
      </c>
      <c r="H67" s="39"/>
      <c r="I67" s="38">
        <f>F67/E67*100</f>
        <v>112.70403054989816</v>
      </c>
    </row>
    <row r="68" spans="1:9" s="5" customFormat="1" ht="12.75">
      <c r="A68" s="25"/>
      <c r="B68" s="25"/>
      <c r="C68" s="25" t="s">
        <v>77</v>
      </c>
      <c r="D68" s="25" t="s">
        <v>78</v>
      </c>
      <c r="E68" s="37">
        <v>760000</v>
      </c>
      <c r="F68" s="37">
        <v>799631.4</v>
      </c>
      <c r="G68" s="38">
        <f>F68</f>
        <v>799631.4</v>
      </c>
      <c r="H68" s="39"/>
      <c r="I68" s="38">
        <f>F68/E68*100</f>
        <v>105.21465789473685</v>
      </c>
    </row>
    <row r="69" spans="1:9" s="5" customFormat="1" ht="12.75">
      <c r="A69" s="25"/>
      <c r="B69" s="25"/>
      <c r="C69" s="25" t="s">
        <v>79</v>
      </c>
      <c r="D69" s="25" t="s">
        <v>80</v>
      </c>
      <c r="E69" s="37">
        <v>55000</v>
      </c>
      <c r="F69" s="37">
        <v>51709.67</v>
      </c>
      <c r="G69" s="38">
        <f>F69</f>
        <v>51709.67</v>
      </c>
      <c r="H69" s="39"/>
      <c r="I69" s="38">
        <f>F69/E69*100</f>
        <v>94.01758181818181</v>
      </c>
    </row>
    <row r="70" spans="1:9" s="5" customFormat="1" ht="12.75">
      <c r="A70" s="25"/>
      <c r="B70" s="25"/>
      <c r="C70" s="25" t="s">
        <v>81</v>
      </c>
      <c r="D70" s="25" t="s">
        <v>82</v>
      </c>
      <c r="E70" s="37">
        <v>210000</v>
      </c>
      <c r="F70" s="37">
        <v>258955.33</v>
      </c>
      <c r="G70" s="38">
        <f>F70</f>
        <v>258955.33</v>
      </c>
      <c r="H70" s="39"/>
      <c r="I70" s="38">
        <f>F70/E70*100</f>
        <v>123.31206190476189</v>
      </c>
    </row>
    <row r="71" spans="1:9" s="5" customFormat="1" ht="12.75">
      <c r="A71" s="25"/>
      <c r="B71" s="25"/>
      <c r="C71" s="25" t="s">
        <v>86</v>
      </c>
      <c r="D71" s="25" t="s">
        <v>87</v>
      </c>
      <c r="E71" s="37">
        <v>40000</v>
      </c>
      <c r="F71" s="37">
        <v>52571</v>
      </c>
      <c r="G71" s="38">
        <f>F71</f>
        <v>52571</v>
      </c>
      <c r="H71" s="39"/>
      <c r="I71" s="38">
        <f>F71/E71*100</f>
        <v>131.4275</v>
      </c>
    </row>
    <row r="72" spans="1:9" s="5" customFormat="1" ht="12.75">
      <c r="A72" s="25"/>
      <c r="B72" s="25"/>
      <c r="C72" s="25" t="s">
        <v>88</v>
      </c>
      <c r="D72" s="25" t="s">
        <v>89</v>
      </c>
      <c r="E72" s="37">
        <v>630000</v>
      </c>
      <c r="F72" s="37">
        <v>357024.71</v>
      </c>
      <c r="G72" s="38">
        <f>F72</f>
        <v>357024.71</v>
      </c>
      <c r="H72" s="39"/>
      <c r="I72" s="38">
        <f>F72/E72*100</f>
        <v>56.670588888888894</v>
      </c>
    </row>
    <row r="73" spans="1:9" s="5" customFormat="1" ht="12.75">
      <c r="A73" s="25"/>
      <c r="B73" s="25"/>
      <c r="C73" s="25" t="s">
        <v>90</v>
      </c>
      <c r="D73" s="25" t="s">
        <v>91</v>
      </c>
      <c r="E73" s="37">
        <v>26000</v>
      </c>
      <c r="F73" s="37">
        <v>25051.4</v>
      </c>
      <c r="G73" s="38">
        <f>F73</f>
        <v>25051.4</v>
      </c>
      <c r="H73" s="39"/>
      <c r="I73" s="38">
        <f>F73/E73*100</f>
        <v>96.35153846153847</v>
      </c>
    </row>
    <row r="74" spans="1:9" s="5" customFormat="1" ht="12.75">
      <c r="A74" s="25"/>
      <c r="B74" s="25"/>
      <c r="C74" s="25" t="s">
        <v>83</v>
      </c>
      <c r="D74" s="40" t="s">
        <v>84</v>
      </c>
      <c r="E74" s="37">
        <v>400000</v>
      </c>
      <c r="F74" s="37">
        <v>422583.16</v>
      </c>
      <c r="G74" s="38">
        <f>F74</f>
        <v>422583.16</v>
      </c>
      <c r="H74" s="39"/>
      <c r="I74" s="38">
        <f>F74/E74*100</f>
        <v>105.64578999999998</v>
      </c>
    </row>
    <row r="75" spans="1:9" s="5" customFormat="1" ht="12.75">
      <c r="A75" s="25"/>
      <c r="B75" s="25"/>
      <c r="C75" s="25" t="s">
        <v>50</v>
      </c>
      <c r="D75" s="25" t="s">
        <v>73</v>
      </c>
      <c r="E75" s="37">
        <v>40000</v>
      </c>
      <c r="F75" s="37">
        <f>64545.55+371.2</f>
        <v>64916.75</v>
      </c>
      <c r="G75" s="38">
        <f>F75</f>
        <v>64916.75</v>
      </c>
      <c r="H75" s="39"/>
      <c r="I75" s="38">
        <f>F75/E75*100</f>
        <v>162.291875</v>
      </c>
    </row>
    <row r="76" spans="1:9" s="36" customFormat="1" ht="12.75">
      <c r="A76" s="33"/>
      <c r="B76" s="33">
        <v>75618</v>
      </c>
      <c r="C76" s="33"/>
      <c r="D76" s="33" t="s">
        <v>92</v>
      </c>
      <c r="E76" s="34">
        <f>SUM(E77:E79)</f>
        <v>312400</v>
      </c>
      <c r="F76" s="34">
        <f>SUM(F77:F79)</f>
        <v>498478.76</v>
      </c>
      <c r="G76" s="34">
        <f>SUM(G77:G79)</f>
        <v>498478.76</v>
      </c>
      <c r="H76" s="35">
        <f>SUM(H77:H79)</f>
        <v>0</v>
      </c>
      <c r="I76" s="28">
        <f>F76/E76*100</f>
        <v>159.56426376440461</v>
      </c>
    </row>
    <row r="77" spans="1:9" s="5" customFormat="1" ht="12.75">
      <c r="A77" s="25"/>
      <c r="B77" s="25"/>
      <c r="C77" s="25" t="s">
        <v>93</v>
      </c>
      <c r="D77" s="25" t="s">
        <v>94</v>
      </c>
      <c r="E77" s="37">
        <v>100000</v>
      </c>
      <c r="F77" s="37">
        <v>124356.5</v>
      </c>
      <c r="G77" s="38">
        <f>F77</f>
        <v>124356.5</v>
      </c>
      <c r="H77" s="39"/>
      <c r="I77" s="38">
        <f>F77/E77*100</f>
        <v>124.3565</v>
      </c>
    </row>
    <row r="78" spans="1:9" s="5" customFormat="1" ht="12.75">
      <c r="A78" s="25"/>
      <c r="B78" s="25"/>
      <c r="C78" s="25" t="s">
        <v>95</v>
      </c>
      <c r="D78" s="25" t="s">
        <v>96</v>
      </c>
      <c r="E78" s="37">
        <v>212400</v>
      </c>
      <c r="F78" s="37">
        <v>284790.66</v>
      </c>
      <c r="G78" s="38">
        <f>F78</f>
        <v>284790.66</v>
      </c>
      <c r="H78" s="39"/>
      <c r="I78" s="38">
        <f>F78/E78*100</f>
        <v>134.08223163841805</v>
      </c>
    </row>
    <row r="79" spans="1:9" s="5" customFormat="1" ht="12.75">
      <c r="A79" s="25"/>
      <c r="B79" s="25"/>
      <c r="C79" s="25" t="s">
        <v>59</v>
      </c>
      <c r="D79" s="25" t="s">
        <v>97</v>
      </c>
      <c r="E79" s="37"/>
      <c r="F79" s="37">
        <v>89331.6</v>
      </c>
      <c r="G79" s="37">
        <f>F79</f>
        <v>89331.6</v>
      </c>
      <c r="H79" s="39"/>
      <c r="I79" s="38"/>
    </row>
    <row r="80" spans="1:9" s="36" customFormat="1" ht="12.75">
      <c r="A80" s="33"/>
      <c r="B80" s="33">
        <v>75619</v>
      </c>
      <c r="C80" s="33"/>
      <c r="D80" s="33" t="s">
        <v>98</v>
      </c>
      <c r="E80" s="34">
        <f>SUM(E81:E81)</f>
        <v>0</v>
      </c>
      <c r="F80" s="34">
        <f>SUM(F81:F81)</f>
        <v>20773.12</v>
      </c>
      <c r="G80" s="34">
        <f>SUM(G81:G81)</f>
        <v>20773.12</v>
      </c>
      <c r="H80" s="35">
        <f>SUM(H81:H81)</f>
        <v>0</v>
      </c>
      <c r="I80" s="28"/>
    </row>
    <row r="81" spans="1:9" s="5" customFormat="1" ht="12.75">
      <c r="A81" s="25"/>
      <c r="B81" s="25"/>
      <c r="C81" s="25" t="s">
        <v>99</v>
      </c>
      <c r="D81" s="25" t="s">
        <v>100</v>
      </c>
      <c r="E81" s="37"/>
      <c r="F81" s="37">
        <v>20773.12</v>
      </c>
      <c r="G81" s="38">
        <f>F81</f>
        <v>20773.12</v>
      </c>
      <c r="H81" s="39"/>
      <c r="I81" s="38"/>
    </row>
    <row r="82" spans="1:9" s="36" customFormat="1" ht="12.75">
      <c r="A82" s="33"/>
      <c r="B82" s="33">
        <v>75621</v>
      </c>
      <c r="C82" s="33"/>
      <c r="D82" s="33" t="s">
        <v>101</v>
      </c>
      <c r="E82" s="34">
        <f>SUM(E83:E84)</f>
        <v>6612496</v>
      </c>
      <c r="F82" s="34">
        <f>SUM(F83:F84)</f>
        <v>6899161.46</v>
      </c>
      <c r="G82" s="34">
        <f>SUM(G83:G84)</f>
        <v>6899161.46</v>
      </c>
      <c r="H82" s="35">
        <f>SUM(H83:H84)</f>
        <v>0</v>
      </c>
      <c r="I82" s="28">
        <f>F82/E82*100</f>
        <v>104.3352080666665</v>
      </c>
    </row>
    <row r="83" spans="1:9" s="5" customFormat="1" ht="12.75">
      <c r="A83" s="25"/>
      <c r="B83" s="25"/>
      <c r="C83" s="25" t="s">
        <v>102</v>
      </c>
      <c r="D83" s="25" t="s">
        <v>103</v>
      </c>
      <c r="E83" s="37">
        <f>6585496-173000</f>
        <v>6412496</v>
      </c>
      <c r="F83" s="37">
        <v>6697781</v>
      </c>
      <c r="G83" s="38">
        <f>F83</f>
        <v>6697781</v>
      </c>
      <c r="H83" s="39"/>
      <c r="I83" s="38">
        <f>F83/E83*100</f>
        <v>104.44889166402601</v>
      </c>
    </row>
    <row r="84" spans="1:9" s="5" customFormat="1" ht="12.75">
      <c r="A84" s="25"/>
      <c r="B84" s="25"/>
      <c r="C84" s="25" t="s">
        <v>104</v>
      </c>
      <c r="D84" s="25" t="s">
        <v>105</v>
      </c>
      <c r="E84" s="37">
        <v>200000</v>
      </c>
      <c r="F84" s="37">
        <v>201380.46</v>
      </c>
      <c r="G84" s="38">
        <f>F84</f>
        <v>201380.46</v>
      </c>
      <c r="H84" s="39"/>
      <c r="I84" s="38">
        <f>F84/E84*100</f>
        <v>100.69022999999999</v>
      </c>
    </row>
    <row r="85" spans="1:9" s="32" customFormat="1" ht="12.75">
      <c r="A85" s="29">
        <v>758</v>
      </c>
      <c r="B85" s="29"/>
      <c r="C85" s="29"/>
      <c r="D85" s="29" t="s">
        <v>106</v>
      </c>
      <c r="E85" s="30">
        <f>SUM(E86)</f>
        <v>271000</v>
      </c>
      <c r="F85" s="30">
        <f>SUM(F86)</f>
        <v>288025.77</v>
      </c>
      <c r="G85" s="30">
        <f>SUM(G86)</f>
        <v>288025.77</v>
      </c>
      <c r="H85" s="31">
        <f>SUM(H86)</f>
        <v>0</v>
      </c>
      <c r="I85" s="28">
        <f>F85/E85*100</f>
        <v>106.28257195571958</v>
      </c>
    </row>
    <row r="86" spans="1:9" s="36" customFormat="1" ht="12.75">
      <c r="A86" s="33"/>
      <c r="B86" s="33">
        <v>75814</v>
      </c>
      <c r="C86" s="33"/>
      <c r="D86" s="33" t="s">
        <v>107</v>
      </c>
      <c r="E86" s="34">
        <f>SUM(E87)</f>
        <v>271000</v>
      </c>
      <c r="F86" s="34">
        <f>SUM(F87)</f>
        <v>288025.77</v>
      </c>
      <c r="G86" s="34">
        <f>SUM(G87)</f>
        <v>288025.77</v>
      </c>
      <c r="H86" s="35">
        <f>SUM(H87)</f>
        <v>0</v>
      </c>
      <c r="I86" s="28">
        <f>F86/E86*100</f>
        <v>106.28257195571958</v>
      </c>
    </row>
    <row r="87" spans="1:9" s="5" customFormat="1" ht="12.75">
      <c r="A87" s="25"/>
      <c r="B87" s="25"/>
      <c r="C87" s="25" t="s">
        <v>108</v>
      </c>
      <c r="D87" s="25" t="s">
        <v>109</v>
      </c>
      <c r="E87" s="37">
        <f>50000+97000+124000</f>
        <v>271000</v>
      </c>
      <c r="F87" s="37">
        <v>288025.77</v>
      </c>
      <c r="G87" s="38">
        <f>F87</f>
        <v>288025.77</v>
      </c>
      <c r="H87" s="39"/>
      <c r="I87" s="38">
        <f>F87/E87*100</f>
        <v>106.28257195571958</v>
      </c>
    </row>
    <row r="88" spans="1:9" s="32" customFormat="1" ht="12.75">
      <c r="A88" s="29">
        <v>801</v>
      </c>
      <c r="B88" s="29"/>
      <c r="C88" s="29"/>
      <c r="D88" s="29" t="s">
        <v>110</v>
      </c>
      <c r="E88" s="30">
        <f>SUM(E89,E96,E98,E92)</f>
        <v>383200</v>
      </c>
      <c r="F88" s="30">
        <f>SUM(F89,F96,F98,F92)</f>
        <v>370748.37</v>
      </c>
      <c r="G88" s="30">
        <f>SUM(G89,G96,G98,G92)</f>
        <v>370748.37</v>
      </c>
      <c r="H88" s="31">
        <f>SUM(H89,H96,H98,H92)</f>
        <v>0</v>
      </c>
      <c r="I88" s="28">
        <f>F88/E88*100</f>
        <v>96.75061847599164</v>
      </c>
    </row>
    <row r="89" spans="1:9" s="36" customFormat="1" ht="12.75">
      <c r="A89" s="33"/>
      <c r="B89" s="33">
        <v>80101</v>
      </c>
      <c r="C89" s="33"/>
      <c r="D89" s="33" t="s">
        <v>111</v>
      </c>
      <c r="E89" s="34">
        <f>SUM(E90:E91)</f>
        <v>10000</v>
      </c>
      <c r="F89" s="34">
        <f>SUM(F90:F91)</f>
        <v>7800.84</v>
      </c>
      <c r="G89" s="34">
        <f>SUM(G90:G91)</f>
        <v>7800.84</v>
      </c>
      <c r="H89" s="34">
        <f>SUM(H90:H91)</f>
        <v>0</v>
      </c>
      <c r="I89" s="28">
        <f>F89/E89*100</f>
        <v>78.0084</v>
      </c>
    </row>
    <row r="90" spans="1:9" s="5" customFormat="1" ht="12.75">
      <c r="A90" s="25"/>
      <c r="B90" s="25"/>
      <c r="C90" s="25" t="s">
        <v>54</v>
      </c>
      <c r="D90" s="25" t="s">
        <v>55</v>
      </c>
      <c r="E90" s="37">
        <v>10000</v>
      </c>
      <c r="F90" s="37">
        <v>6690.84</v>
      </c>
      <c r="G90" s="38">
        <f>F90</f>
        <v>6690.84</v>
      </c>
      <c r="H90" s="39"/>
      <c r="I90" s="38">
        <f>F90/E90*100</f>
        <v>66.9084</v>
      </c>
    </row>
    <row r="91" spans="1:9" s="5" customFormat="1" ht="12.75">
      <c r="A91" s="25"/>
      <c r="B91" s="25"/>
      <c r="C91" s="25" t="s">
        <v>28</v>
      </c>
      <c r="D91" s="25"/>
      <c r="E91" s="37"/>
      <c r="F91" s="37">
        <v>1110</v>
      </c>
      <c r="G91" s="38">
        <f>F91</f>
        <v>1110</v>
      </c>
      <c r="H91" s="39"/>
      <c r="I91" s="38"/>
    </row>
    <row r="92" spans="1:9" s="36" customFormat="1" ht="12.75">
      <c r="A92" s="33"/>
      <c r="B92" s="33">
        <v>80104</v>
      </c>
      <c r="C92" s="33"/>
      <c r="D92" s="33" t="s">
        <v>112</v>
      </c>
      <c r="E92" s="34">
        <f>SUM(E93:E95)</f>
        <v>348200</v>
      </c>
      <c r="F92" s="34">
        <f>SUM(F93:F95)</f>
        <v>352275.79</v>
      </c>
      <c r="G92" s="34">
        <f>SUM(G93:G95)</f>
        <v>352275.79</v>
      </c>
      <c r="H92" s="35">
        <f>SUM(H93:H95)</f>
        <v>0</v>
      </c>
      <c r="I92" s="28">
        <f>F92/E92*100</f>
        <v>101.17053130384836</v>
      </c>
    </row>
    <row r="93" spans="1:9" s="5" customFormat="1" ht="12.75">
      <c r="A93" s="25"/>
      <c r="B93" s="25"/>
      <c r="C93" s="25" t="s">
        <v>54</v>
      </c>
      <c r="D93" s="25" t="s">
        <v>55</v>
      </c>
      <c r="E93" s="37">
        <v>333200</v>
      </c>
      <c r="F93" s="37">
        <v>334918.17</v>
      </c>
      <c r="G93" s="38">
        <f>F93</f>
        <v>334918.17</v>
      </c>
      <c r="H93" s="39"/>
      <c r="I93" s="38">
        <f>F93/E93*100</f>
        <v>100.51565726290517</v>
      </c>
    </row>
    <row r="94" spans="1:9" s="5" customFormat="1" ht="12.75">
      <c r="A94" s="25"/>
      <c r="B94" s="25"/>
      <c r="C94" s="25" t="s">
        <v>50</v>
      </c>
      <c r="D94" s="25" t="s">
        <v>113</v>
      </c>
      <c r="E94" s="37"/>
      <c r="F94" s="37">
        <v>533.62</v>
      </c>
      <c r="G94" s="38">
        <f>F94</f>
        <v>533.62</v>
      </c>
      <c r="H94" s="39"/>
      <c r="I94" s="38"/>
    </row>
    <row r="95" spans="1:9" s="5" customFormat="1" ht="12.75">
      <c r="A95" s="25"/>
      <c r="B95" s="25"/>
      <c r="C95" s="25" t="s">
        <v>28</v>
      </c>
      <c r="D95" s="25" t="s">
        <v>29</v>
      </c>
      <c r="E95" s="37">
        <v>15000</v>
      </c>
      <c r="F95" s="37">
        <v>16824</v>
      </c>
      <c r="G95" s="38">
        <f>F95</f>
        <v>16824</v>
      </c>
      <c r="H95" s="39"/>
      <c r="I95" s="38">
        <f>F95/E95*100</f>
        <v>112.16</v>
      </c>
    </row>
    <row r="96" spans="1:9" s="36" customFormat="1" ht="12.75">
      <c r="A96" s="33"/>
      <c r="B96" s="33">
        <v>80110</v>
      </c>
      <c r="C96" s="33"/>
      <c r="D96" s="33" t="s">
        <v>114</v>
      </c>
      <c r="E96" s="34">
        <f>SUM(E97)</f>
        <v>10000</v>
      </c>
      <c r="F96" s="34">
        <f>SUM(F97)</f>
        <v>9270.32</v>
      </c>
      <c r="G96" s="34">
        <f>SUM(G97)</f>
        <v>9270.32</v>
      </c>
      <c r="H96" s="35">
        <f>SUM(H97)</f>
        <v>0</v>
      </c>
      <c r="I96" s="28">
        <f>F96/E96*100</f>
        <v>92.7032</v>
      </c>
    </row>
    <row r="97" spans="1:9" s="5" customFormat="1" ht="12.75">
      <c r="A97" s="25"/>
      <c r="B97" s="25"/>
      <c r="C97" s="25" t="s">
        <v>54</v>
      </c>
      <c r="D97" s="25" t="s">
        <v>55</v>
      </c>
      <c r="E97" s="37">
        <v>10000</v>
      </c>
      <c r="F97" s="37">
        <v>9270.32</v>
      </c>
      <c r="G97" s="38">
        <f>F97</f>
        <v>9270.32</v>
      </c>
      <c r="H97" s="39"/>
      <c r="I97" s="38">
        <f>F97/E97*100</f>
        <v>92.7032</v>
      </c>
    </row>
    <row r="98" spans="1:9" s="36" customFormat="1" ht="12.75">
      <c r="A98" s="33"/>
      <c r="B98" s="33">
        <v>80113</v>
      </c>
      <c r="C98" s="33"/>
      <c r="D98" s="33" t="s">
        <v>115</v>
      </c>
      <c r="E98" s="34">
        <f>SUM(E99)</f>
        <v>15000</v>
      </c>
      <c r="F98" s="34">
        <f>SUM(F99)</f>
        <v>1401.42</v>
      </c>
      <c r="G98" s="34">
        <f>SUM(G99)</f>
        <v>1401.42</v>
      </c>
      <c r="H98" s="35">
        <f>SUM(H99)</f>
        <v>0</v>
      </c>
      <c r="I98" s="28">
        <f>F98/E98*100</f>
        <v>9.3428</v>
      </c>
    </row>
    <row r="99" spans="1:9" s="5" customFormat="1" ht="12.75">
      <c r="A99" s="25"/>
      <c r="B99" s="25"/>
      <c r="C99" s="25" t="s">
        <v>54</v>
      </c>
      <c r="D99" s="25" t="s">
        <v>55</v>
      </c>
      <c r="E99" s="37">
        <v>15000</v>
      </c>
      <c r="F99" s="37">
        <v>1401.42</v>
      </c>
      <c r="G99" s="38">
        <f>F99</f>
        <v>1401.42</v>
      </c>
      <c r="H99" s="39"/>
      <c r="I99" s="38">
        <f>F99/E99*100</f>
        <v>9.3428</v>
      </c>
    </row>
    <row r="100" spans="1:9" s="32" customFormat="1" ht="12.75">
      <c r="A100" s="29">
        <v>852</v>
      </c>
      <c r="B100" s="29"/>
      <c r="C100" s="29"/>
      <c r="D100" s="29" t="s">
        <v>116</v>
      </c>
      <c r="E100" s="30">
        <f>SUM(E101,E105,E107,E111)</f>
        <v>80000</v>
      </c>
      <c r="F100" s="30">
        <f>SUM(F101,F105,F107,F111)</f>
        <v>124272.47999999998</v>
      </c>
      <c r="G100" s="30">
        <f>SUM(G101,G105,G107,G111)</f>
        <v>124272.47999999998</v>
      </c>
      <c r="H100" s="30">
        <f>SUM(H101,H105,H107,H111)</f>
        <v>0</v>
      </c>
      <c r="I100" s="28">
        <f>F100/E100*100</f>
        <v>155.3406</v>
      </c>
    </row>
    <row r="101" spans="1:9" s="36" customFormat="1" ht="12.75">
      <c r="A101" s="33"/>
      <c r="B101" s="33">
        <v>85212</v>
      </c>
      <c r="C101" s="33"/>
      <c r="D101" s="33" t="s">
        <v>117</v>
      </c>
      <c r="E101" s="34">
        <f>SUM(E102:E104)</f>
        <v>60000</v>
      </c>
      <c r="F101" s="34">
        <f>SUM(F102:F104)</f>
        <v>91060.01999999999</v>
      </c>
      <c r="G101" s="34">
        <f>SUM(G102:G104)</f>
        <v>91060.01999999999</v>
      </c>
      <c r="H101" s="34">
        <f>SUM(H102:H104)</f>
        <v>0</v>
      </c>
      <c r="I101" s="28">
        <f>F101/E101*100</f>
        <v>151.7667</v>
      </c>
    </row>
    <row r="102" spans="1:9" s="5" customFormat="1" ht="12.75">
      <c r="A102" s="25"/>
      <c r="B102" s="25"/>
      <c r="C102" s="25" t="s">
        <v>108</v>
      </c>
      <c r="D102" s="25" t="s">
        <v>109</v>
      </c>
      <c r="E102" s="37">
        <v>10000</v>
      </c>
      <c r="F102" s="37">
        <v>5889.43</v>
      </c>
      <c r="G102" s="38">
        <f>F102</f>
        <v>5889.43</v>
      </c>
      <c r="H102" s="46"/>
      <c r="I102" s="38">
        <f>F102/E102*100</f>
        <v>58.8943</v>
      </c>
    </row>
    <row r="103" spans="1:9" s="5" customFormat="1" ht="12.75">
      <c r="A103" s="25"/>
      <c r="B103" s="25"/>
      <c r="C103" s="25" t="s">
        <v>118</v>
      </c>
      <c r="D103" s="25" t="s">
        <v>29</v>
      </c>
      <c r="E103" s="37">
        <v>20000</v>
      </c>
      <c r="F103" s="37">
        <v>65219.27</v>
      </c>
      <c r="G103" s="38">
        <f>F103</f>
        <v>65219.27</v>
      </c>
      <c r="H103" s="46"/>
      <c r="I103" s="38">
        <f>F103/E103*100</f>
        <v>326.09635</v>
      </c>
    </row>
    <row r="104" spans="1:9" s="5" customFormat="1" ht="12.75">
      <c r="A104" s="25"/>
      <c r="B104" s="25"/>
      <c r="C104" s="47">
        <v>2910</v>
      </c>
      <c r="D104" s="25" t="s">
        <v>119</v>
      </c>
      <c r="E104" s="37">
        <f>10000+20000</f>
        <v>30000</v>
      </c>
      <c r="F104" s="37">
        <v>19951.32</v>
      </c>
      <c r="G104" s="37">
        <f>F104</f>
        <v>19951.32</v>
      </c>
      <c r="H104" s="46"/>
      <c r="I104" s="38">
        <f>F104/E104*100</f>
        <v>66.5044</v>
      </c>
    </row>
    <row r="105" spans="1:9" s="36" customFormat="1" ht="12.75">
      <c r="A105" s="33"/>
      <c r="B105" s="33">
        <v>85216</v>
      </c>
      <c r="C105" s="33"/>
      <c r="D105" s="33" t="s">
        <v>120</v>
      </c>
      <c r="E105" s="34">
        <f>SUM(E106)</f>
        <v>0</v>
      </c>
      <c r="F105" s="34">
        <f>SUM(F106)</f>
        <v>448.69</v>
      </c>
      <c r="G105" s="34">
        <f>SUM(G106)</f>
        <v>448.69</v>
      </c>
      <c r="H105" s="34">
        <f>SUM(H106)</f>
        <v>0</v>
      </c>
      <c r="I105" s="28"/>
    </row>
    <row r="106" spans="1:9" s="5" customFormat="1" ht="12.75">
      <c r="A106" s="25"/>
      <c r="B106" s="25"/>
      <c r="C106" s="25" t="s">
        <v>28</v>
      </c>
      <c r="D106" s="25" t="s">
        <v>29</v>
      </c>
      <c r="E106" s="37"/>
      <c r="F106" s="37">
        <v>448.69</v>
      </c>
      <c r="G106" s="38">
        <f>F106</f>
        <v>448.69</v>
      </c>
      <c r="H106" s="46"/>
      <c r="I106" s="38"/>
    </row>
    <row r="107" spans="1:9" s="36" customFormat="1" ht="12.75">
      <c r="A107" s="33"/>
      <c r="B107" s="33">
        <v>85219</v>
      </c>
      <c r="C107" s="33"/>
      <c r="D107" s="33" t="s">
        <v>121</v>
      </c>
      <c r="E107" s="34">
        <f>SUM(E108:E110)</f>
        <v>0</v>
      </c>
      <c r="F107" s="34">
        <f>SUM(F108:F110)</f>
        <v>4536.96</v>
      </c>
      <c r="G107" s="34">
        <f>SUM(G108:G110)</f>
        <v>4536.96</v>
      </c>
      <c r="H107" s="34">
        <f>SUM(H108:H110)</f>
        <v>0</v>
      </c>
      <c r="I107" s="28"/>
    </row>
    <row r="108" spans="1:9" s="5" customFormat="1" ht="12.75">
      <c r="A108" s="25"/>
      <c r="B108" s="25"/>
      <c r="C108" s="25" t="s">
        <v>44</v>
      </c>
      <c r="D108" s="25" t="s">
        <v>45</v>
      </c>
      <c r="E108" s="37"/>
      <c r="F108" s="37">
        <v>355</v>
      </c>
      <c r="G108" s="37">
        <f>F108</f>
        <v>355</v>
      </c>
      <c r="H108" s="37"/>
      <c r="I108" s="38"/>
    </row>
    <row r="109" spans="1:9" s="5" customFormat="1" ht="12.75">
      <c r="A109" s="25"/>
      <c r="B109" s="25"/>
      <c r="C109" s="25" t="s">
        <v>108</v>
      </c>
      <c r="D109" s="25" t="s">
        <v>109</v>
      </c>
      <c r="E109" s="37"/>
      <c r="F109" s="37">
        <v>535.04</v>
      </c>
      <c r="G109" s="37">
        <f>F109</f>
        <v>535.04</v>
      </c>
      <c r="H109" s="46"/>
      <c r="I109" s="38"/>
    </row>
    <row r="110" spans="1:9" s="5" customFormat="1" ht="12.75">
      <c r="A110" s="25"/>
      <c r="B110" s="25"/>
      <c r="C110" s="25" t="s">
        <v>122</v>
      </c>
      <c r="D110" s="25" t="s">
        <v>123</v>
      </c>
      <c r="E110" s="37"/>
      <c r="F110" s="37">
        <v>3646.92</v>
      </c>
      <c r="G110" s="37">
        <f>F110</f>
        <v>3646.92</v>
      </c>
      <c r="H110" s="46"/>
      <c r="I110" s="38"/>
    </row>
    <row r="111" spans="1:9" s="36" customFormat="1" ht="12.75">
      <c r="A111" s="33"/>
      <c r="B111" s="33">
        <v>85228</v>
      </c>
      <c r="C111" s="33"/>
      <c r="D111" s="33" t="s">
        <v>124</v>
      </c>
      <c r="E111" s="34">
        <f>SUM(E112)</f>
        <v>20000</v>
      </c>
      <c r="F111" s="34">
        <f>SUM(F112)</f>
        <v>28226.81</v>
      </c>
      <c r="G111" s="34">
        <f>SUM(G112)</f>
        <v>28226.81</v>
      </c>
      <c r="H111" s="34">
        <f>SUM(H112)</f>
        <v>0</v>
      </c>
      <c r="I111" s="28">
        <f>F111/E111*100</f>
        <v>141.13405</v>
      </c>
    </row>
    <row r="112" spans="1:9" s="5" customFormat="1" ht="12.75">
      <c r="A112" s="25"/>
      <c r="B112" s="25"/>
      <c r="C112" s="25" t="s">
        <v>54</v>
      </c>
      <c r="D112" s="25" t="s">
        <v>55</v>
      </c>
      <c r="E112" s="37">
        <v>20000</v>
      </c>
      <c r="F112" s="37">
        <v>28226.81</v>
      </c>
      <c r="G112" s="38">
        <f>F112</f>
        <v>28226.81</v>
      </c>
      <c r="H112" s="46"/>
      <c r="I112" s="38">
        <f>F112/E112*100</f>
        <v>141.13405</v>
      </c>
    </row>
    <row r="113" spans="1:9" s="32" customFormat="1" ht="18.75" customHeight="1">
      <c r="A113" s="29">
        <v>900</v>
      </c>
      <c r="B113" s="29"/>
      <c r="C113" s="29"/>
      <c r="D113" s="29" t="s">
        <v>125</v>
      </c>
      <c r="E113" s="30">
        <f>SUM(E120,E114,E116,E118)</f>
        <v>503000</v>
      </c>
      <c r="F113" s="30">
        <f>SUM(F120,F114,F116,F118)</f>
        <v>515089.11000000004</v>
      </c>
      <c r="G113" s="30">
        <f>SUM(G120,G114,G116,G118)</f>
        <v>515089.11000000004</v>
      </c>
      <c r="H113" s="30">
        <f>SUM(H120,H114,H116,H118)</f>
        <v>0</v>
      </c>
      <c r="I113" s="28">
        <f>F113/E113*100</f>
        <v>102.40340159045726</v>
      </c>
    </row>
    <row r="114" spans="1:9" s="36" customFormat="1" ht="12.75">
      <c r="A114" s="33"/>
      <c r="B114" s="33">
        <v>90015</v>
      </c>
      <c r="C114" s="33"/>
      <c r="D114" s="33" t="s">
        <v>126</v>
      </c>
      <c r="E114" s="34">
        <f>SUM(E115)</f>
        <v>0</v>
      </c>
      <c r="F114" s="34">
        <f>SUM(F115)</f>
        <v>85.64</v>
      </c>
      <c r="G114" s="34">
        <f>SUM(G115)</f>
        <v>85.64</v>
      </c>
      <c r="H114" s="34">
        <f>SUM(H115)</f>
        <v>0</v>
      </c>
      <c r="I114" s="28"/>
    </row>
    <row r="115" spans="1:9" s="5" customFormat="1" ht="12.75">
      <c r="A115" s="25"/>
      <c r="B115" s="25"/>
      <c r="C115" s="25" t="s">
        <v>28</v>
      </c>
      <c r="D115" s="25" t="s">
        <v>29</v>
      </c>
      <c r="E115" s="37"/>
      <c r="F115" s="37">
        <v>85.64</v>
      </c>
      <c r="G115" s="38">
        <f>F115</f>
        <v>85.64</v>
      </c>
      <c r="H115" s="46"/>
      <c r="I115" s="38"/>
    </row>
    <row r="116" spans="1:9" s="36" customFormat="1" ht="12.75">
      <c r="A116" s="33"/>
      <c r="B116" s="33">
        <v>90019</v>
      </c>
      <c r="C116" s="33"/>
      <c r="D116" s="33" t="s">
        <v>127</v>
      </c>
      <c r="E116" s="34">
        <f>SUM(E117)</f>
        <v>500000</v>
      </c>
      <c r="F116" s="34">
        <f>SUM(F117)</f>
        <v>512942.33</v>
      </c>
      <c r="G116" s="34">
        <f>SUM(G117)</f>
        <v>512942.33</v>
      </c>
      <c r="H116" s="34">
        <f>SUM(H117)</f>
        <v>0</v>
      </c>
      <c r="I116" s="28">
        <f>F116/E116*100</f>
        <v>102.588466</v>
      </c>
    </row>
    <row r="117" spans="1:9" s="5" customFormat="1" ht="12.75">
      <c r="A117" s="25"/>
      <c r="B117" s="25"/>
      <c r="C117" s="25" t="s">
        <v>44</v>
      </c>
      <c r="D117" s="25" t="s">
        <v>45</v>
      </c>
      <c r="E117" s="37">
        <v>500000</v>
      </c>
      <c r="F117" s="37">
        <v>512942.33</v>
      </c>
      <c r="G117" s="38">
        <f>F117</f>
        <v>512942.33</v>
      </c>
      <c r="H117" s="46"/>
      <c r="I117" s="38">
        <f>F117/E117*100</f>
        <v>102.588466</v>
      </c>
    </row>
    <row r="118" spans="1:9" s="36" customFormat="1" ht="12.75">
      <c r="A118" s="33"/>
      <c r="B118" s="33">
        <v>90020</v>
      </c>
      <c r="C118" s="33"/>
      <c r="D118" s="33" t="s">
        <v>128</v>
      </c>
      <c r="E118" s="35">
        <f>SUM(E119)</f>
        <v>1000</v>
      </c>
      <c r="F118" s="35">
        <f>SUM(F119)</f>
        <v>676.02</v>
      </c>
      <c r="G118" s="34">
        <f>SUM(G119)</f>
        <v>676.02</v>
      </c>
      <c r="H118" s="34">
        <f>SUM(H119)</f>
        <v>0</v>
      </c>
      <c r="I118" s="28">
        <f>F118/E118*100</f>
        <v>67.60199999999999</v>
      </c>
    </row>
    <row r="119" spans="1:9" s="5" customFormat="1" ht="12.75">
      <c r="A119" s="25"/>
      <c r="B119" s="25"/>
      <c r="C119" s="25" t="s">
        <v>129</v>
      </c>
      <c r="D119" s="25" t="s">
        <v>130</v>
      </c>
      <c r="E119" s="37">
        <v>1000</v>
      </c>
      <c r="F119" s="37">
        <v>676.02</v>
      </c>
      <c r="G119" s="38">
        <f>F119</f>
        <v>676.02</v>
      </c>
      <c r="H119" s="46"/>
      <c r="I119" s="38">
        <f>F119/E119*100</f>
        <v>67.60199999999999</v>
      </c>
    </row>
    <row r="120" spans="1:9" s="36" customFormat="1" ht="12.75">
      <c r="A120" s="33"/>
      <c r="B120" s="33">
        <v>90095</v>
      </c>
      <c r="C120" s="33"/>
      <c r="D120" s="33" t="s">
        <v>131</v>
      </c>
      <c r="E120" s="34">
        <f>SUM(E121:E122)</f>
        <v>2000</v>
      </c>
      <c r="F120" s="34">
        <f>SUM(F121:F122)</f>
        <v>1385.12</v>
      </c>
      <c r="G120" s="34">
        <f>SUM(G121:G122)</f>
        <v>1385.12</v>
      </c>
      <c r="H120" s="34">
        <f>SUM(H121:H122)</f>
        <v>0</v>
      </c>
      <c r="I120" s="28">
        <f>F120/E120*100</f>
        <v>69.256</v>
      </c>
    </row>
    <row r="121" spans="1:9" s="5" customFormat="1" ht="12.75">
      <c r="A121" s="25"/>
      <c r="B121" s="25"/>
      <c r="C121" s="25" t="s">
        <v>54</v>
      </c>
      <c r="D121" s="25" t="s">
        <v>55</v>
      </c>
      <c r="E121" s="37">
        <f>30000-30000</f>
        <v>0</v>
      </c>
      <c r="F121" s="37">
        <v>0</v>
      </c>
      <c r="G121" s="38">
        <f>F121</f>
        <v>0</v>
      </c>
      <c r="H121" s="46"/>
      <c r="I121" s="38"/>
    </row>
    <row r="122" spans="1:9" s="5" customFormat="1" ht="12.75">
      <c r="A122" s="25"/>
      <c r="B122" s="25"/>
      <c r="C122" s="25" t="s">
        <v>28</v>
      </c>
      <c r="D122" s="25" t="s">
        <v>132</v>
      </c>
      <c r="E122" s="37">
        <v>2000</v>
      </c>
      <c r="F122" s="37">
        <v>1385.12</v>
      </c>
      <c r="G122" s="38">
        <f>F122</f>
        <v>1385.12</v>
      </c>
      <c r="H122" s="46"/>
      <c r="I122" s="38">
        <f>F122/E122*100</f>
        <v>69.256</v>
      </c>
    </row>
    <row r="123" spans="1:9" s="32" customFormat="1" ht="12.75">
      <c r="A123" s="29">
        <v>921</v>
      </c>
      <c r="B123" s="29"/>
      <c r="C123" s="29"/>
      <c r="D123" s="29" t="s">
        <v>133</v>
      </c>
      <c r="E123" s="30">
        <f>SUM(E124)</f>
        <v>305000</v>
      </c>
      <c r="F123" s="30">
        <f>SUM(F124)</f>
        <v>309970.93</v>
      </c>
      <c r="G123" s="30">
        <f>SUM(G124)</f>
        <v>309970.93</v>
      </c>
      <c r="H123" s="30">
        <f>SUM(H124)</f>
        <v>0</v>
      </c>
      <c r="I123" s="28">
        <f>F123/E123*100</f>
        <v>101.6298131147541</v>
      </c>
    </row>
    <row r="124" spans="1:9" s="36" customFormat="1" ht="12.75">
      <c r="A124" s="33"/>
      <c r="B124" s="33">
        <v>92195</v>
      </c>
      <c r="C124" s="33"/>
      <c r="D124" s="33" t="s">
        <v>64</v>
      </c>
      <c r="E124" s="34">
        <f>SUM(E125:E126)</f>
        <v>305000</v>
      </c>
      <c r="F124" s="34">
        <f>SUM(F125:F126)</f>
        <v>309970.93</v>
      </c>
      <c r="G124" s="34">
        <f>SUM(G125:G126)</f>
        <v>309970.93</v>
      </c>
      <c r="H124" s="34">
        <f>SUM(H125:H126)</f>
        <v>0</v>
      </c>
      <c r="I124" s="28">
        <f>F124/E124*100</f>
        <v>101.6298131147541</v>
      </c>
    </row>
    <row r="125" spans="1:9" s="5" customFormat="1" ht="12.75">
      <c r="A125" s="25"/>
      <c r="B125" s="25"/>
      <c r="C125" s="25" t="s">
        <v>54</v>
      </c>
      <c r="D125" s="25" t="s">
        <v>55</v>
      </c>
      <c r="E125" s="37">
        <v>155000</v>
      </c>
      <c r="F125" s="37">
        <v>159970.93</v>
      </c>
      <c r="G125" s="38">
        <f>F125</f>
        <v>159970.93</v>
      </c>
      <c r="H125" s="46"/>
      <c r="I125" s="38">
        <f>F125/E125*100</f>
        <v>103.20705161290323</v>
      </c>
    </row>
    <row r="126" spans="1:9" s="5" customFormat="1" ht="12.75">
      <c r="A126" s="25"/>
      <c r="B126" s="25"/>
      <c r="C126" s="25" t="s">
        <v>28</v>
      </c>
      <c r="D126" s="25" t="s">
        <v>29</v>
      </c>
      <c r="E126" s="37">
        <v>150000</v>
      </c>
      <c r="F126" s="37">
        <v>150000</v>
      </c>
      <c r="G126" s="37">
        <f>F126</f>
        <v>150000</v>
      </c>
      <c r="H126" s="46"/>
      <c r="I126" s="38">
        <f>F126/E126*100</f>
        <v>100</v>
      </c>
    </row>
    <row r="127" spans="1:9" s="32" customFormat="1" ht="12.75">
      <c r="A127" s="29">
        <v>926</v>
      </c>
      <c r="B127" s="29"/>
      <c r="C127" s="29"/>
      <c r="D127" s="29" t="s">
        <v>134</v>
      </c>
      <c r="E127" s="30">
        <f>SUM(E128,E131)</f>
        <v>718737</v>
      </c>
      <c r="F127" s="30">
        <f>SUM(F128,F131)</f>
        <v>664660.01</v>
      </c>
      <c r="G127" s="30">
        <f>SUM(G128,G131)</f>
        <v>664660.01</v>
      </c>
      <c r="H127" s="30">
        <f>SUM(H128,H131)</f>
        <v>0</v>
      </c>
      <c r="I127" s="28">
        <f>F127/E127*100</f>
        <v>92.47610878527195</v>
      </c>
    </row>
    <row r="128" spans="1:9" s="36" customFormat="1" ht="12.75">
      <c r="A128" s="33"/>
      <c r="B128" s="33">
        <v>92601</v>
      </c>
      <c r="C128" s="33"/>
      <c r="D128" s="33" t="s">
        <v>135</v>
      </c>
      <c r="E128" s="34">
        <f>SUM(E129:E130)</f>
        <v>658737</v>
      </c>
      <c r="F128" s="34">
        <f>SUM(F129:F130)</f>
        <v>592172</v>
      </c>
      <c r="G128" s="34">
        <f>SUM(G129:G130)</f>
        <v>592172</v>
      </c>
      <c r="H128" s="34">
        <f>SUM(H129:H130)</f>
        <v>0</v>
      </c>
      <c r="I128" s="28">
        <f>F128/E128*100</f>
        <v>89.89505675254313</v>
      </c>
    </row>
    <row r="129" spans="1:9" s="5" customFormat="1" ht="12.75">
      <c r="A129" s="25"/>
      <c r="B129" s="25"/>
      <c r="C129" s="25" t="s">
        <v>54</v>
      </c>
      <c r="D129" s="25" t="s">
        <v>55</v>
      </c>
      <c r="E129" s="37">
        <v>600000</v>
      </c>
      <c r="F129" s="37">
        <v>527196.12</v>
      </c>
      <c r="G129" s="38">
        <f>F129</f>
        <v>527196.12</v>
      </c>
      <c r="H129" s="46"/>
      <c r="I129" s="38">
        <f>F129/E129*100</f>
        <v>87.86602</v>
      </c>
    </row>
    <row r="130" spans="1:9" s="5" customFormat="1" ht="12.75">
      <c r="A130" s="25"/>
      <c r="B130" s="25"/>
      <c r="C130" s="25" t="s">
        <v>28</v>
      </c>
      <c r="D130" s="25" t="s">
        <v>29</v>
      </c>
      <c r="E130" s="37">
        <v>58737</v>
      </c>
      <c r="F130" s="37">
        <v>64975.88</v>
      </c>
      <c r="G130" s="37">
        <f>F130</f>
        <v>64975.88</v>
      </c>
      <c r="H130" s="46"/>
      <c r="I130" s="38">
        <f>F130/E130*100</f>
        <v>110.62172055093042</v>
      </c>
    </row>
    <row r="131" spans="1:9" s="36" customFormat="1" ht="12.75">
      <c r="A131" s="33"/>
      <c r="B131" s="33">
        <v>92604</v>
      </c>
      <c r="C131" s="33"/>
      <c r="D131" s="33" t="s">
        <v>136</v>
      </c>
      <c r="E131" s="34">
        <f>SUM(E132:E133)</f>
        <v>60000</v>
      </c>
      <c r="F131" s="34">
        <f>SUM(F132:F133)</f>
        <v>72488.01</v>
      </c>
      <c r="G131" s="34">
        <f>SUM(G132:G133)</f>
        <v>72488.01</v>
      </c>
      <c r="H131" s="34">
        <f>SUM(H132:H133)</f>
        <v>0</v>
      </c>
      <c r="I131" s="28">
        <f>F131/E131*100</f>
        <v>120.81335</v>
      </c>
    </row>
    <row r="132" spans="1:9" s="36" customFormat="1" ht="12.75">
      <c r="A132" s="33"/>
      <c r="B132" s="33"/>
      <c r="C132" s="25" t="s">
        <v>54</v>
      </c>
      <c r="D132" s="25" t="s">
        <v>55</v>
      </c>
      <c r="E132" s="37">
        <v>60000</v>
      </c>
      <c r="F132" s="37">
        <v>71804.89</v>
      </c>
      <c r="G132" s="38">
        <f>F132</f>
        <v>71804.89</v>
      </c>
      <c r="H132" s="48"/>
      <c r="I132" s="38">
        <f>F132/E132*100</f>
        <v>119.67481666666666</v>
      </c>
    </row>
    <row r="133" spans="1:9" s="5" customFormat="1" ht="12.75">
      <c r="A133" s="25"/>
      <c r="B133" s="25"/>
      <c r="C133" s="25" t="s">
        <v>108</v>
      </c>
      <c r="D133" s="25" t="s">
        <v>137</v>
      </c>
      <c r="E133" s="37"/>
      <c r="F133" s="37">
        <v>683.12</v>
      </c>
      <c r="G133" s="38">
        <f>F133</f>
        <v>683.12</v>
      </c>
      <c r="H133" s="46"/>
      <c r="I133" s="38"/>
    </row>
    <row r="134" spans="1:9" s="5" customFormat="1" ht="12.75">
      <c r="A134" s="49"/>
      <c r="B134" s="50"/>
      <c r="C134" s="51"/>
      <c r="D134" s="52" t="s">
        <v>138</v>
      </c>
      <c r="E134" s="53">
        <f>SUM(E136,E140,E145,E148,E151,E155,E159,E162,E173,E176,E181)</f>
        <v>27702180.84</v>
      </c>
      <c r="F134" s="53">
        <f>SUM(F136,F140,F145,F148,F151,F155,F159,F162,F173,F176,F181)</f>
        <v>11392236.520000001</v>
      </c>
      <c r="G134" s="53">
        <f>SUM(G136,G140,G145,G148,G151,G155,G159,G162,G173,G176,G181)</f>
        <v>2286538.71</v>
      </c>
      <c r="H134" s="53">
        <f>SUM(H136,H140,H145,H148,H151,H155,H159,H162,H173,H176,H181)</f>
        <v>9105697.81</v>
      </c>
      <c r="I134" s="53">
        <f>F134/E134*100</f>
        <v>41.12396993506884</v>
      </c>
    </row>
    <row r="135" spans="1:9" s="5" customFormat="1" ht="12.75">
      <c r="A135" s="54"/>
      <c r="B135" s="54"/>
      <c r="C135" s="54"/>
      <c r="D135" s="54" t="s">
        <v>23</v>
      </c>
      <c r="E135" s="55"/>
      <c r="F135" s="55"/>
      <c r="G135" s="27"/>
      <c r="H135" s="56"/>
      <c r="I135" s="28"/>
    </row>
    <row r="136" spans="1:9" s="32" customFormat="1" ht="12.75">
      <c r="A136" s="29" t="s">
        <v>24</v>
      </c>
      <c r="B136" s="29"/>
      <c r="C136" s="29"/>
      <c r="D136" s="29" t="s">
        <v>25</v>
      </c>
      <c r="E136" s="30">
        <f>SUM(E137)</f>
        <v>2663696</v>
      </c>
      <c r="F136" s="30">
        <f>SUM(F137)</f>
        <v>371468.62</v>
      </c>
      <c r="G136" s="30">
        <f>SUM(G137)</f>
        <v>0</v>
      </c>
      <c r="H136" s="30">
        <f>SUM(H137)</f>
        <v>371468.62</v>
      </c>
      <c r="I136" s="28">
        <f>F136/E136*100</f>
        <v>13.94560865804506</v>
      </c>
    </row>
    <row r="137" spans="1:9" s="36" customFormat="1" ht="12.75">
      <c r="A137" s="33"/>
      <c r="B137" s="33" t="s">
        <v>26</v>
      </c>
      <c r="C137" s="33"/>
      <c r="D137" s="33" t="s">
        <v>27</v>
      </c>
      <c r="E137" s="34">
        <f>SUM(E138:E139)</f>
        <v>2663696</v>
      </c>
      <c r="F137" s="34">
        <f>SUM(F138:F139)</f>
        <v>371468.62</v>
      </c>
      <c r="G137" s="34">
        <f>SUM(G138:G139)</f>
        <v>0</v>
      </c>
      <c r="H137" s="34">
        <f>SUM(H138:H139)</f>
        <v>371468.62</v>
      </c>
      <c r="I137" s="28">
        <f>F137/E137*100</f>
        <v>13.94560865804506</v>
      </c>
    </row>
    <row r="138" spans="1:9" s="5" customFormat="1" ht="12.75">
      <c r="A138" s="25"/>
      <c r="B138" s="25"/>
      <c r="C138" s="25">
        <v>6297</v>
      </c>
      <c r="D138" s="25" t="s">
        <v>139</v>
      </c>
      <c r="E138" s="37">
        <f>2223352+150344</f>
        <v>2373696</v>
      </c>
      <c r="F138" s="37">
        <v>371468.62</v>
      </c>
      <c r="G138" s="37"/>
      <c r="H138" s="37">
        <f>F138</f>
        <v>371468.62</v>
      </c>
      <c r="I138" s="38">
        <f>F138/E138*100</f>
        <v>15.649376331257244</v>
      </c>
    </row>
    <row r="139" spans="1:9" s="5" customFormat="1" ht="41.25" customHeight="1">
      <c r="A139" s="25"/>
      <c r="B139" s="25"/>
      <c r="C139" s="25">
        <v>6330</v>
      </c>
      <c r="D139" s="40" t="s">
        <v>140</v>
      </c>
      <c r="E139" s="37">
        <v>290000</v>
      </c>
      <c r="F139" s="37"/>
      <c r="G139" s="39"/>
      <c r="H139" s="37">
        <f>F139</f>
        <v>0</v>
      </c>
      <c r="I139" s="38">
        <f>F139/E139*100</f>
        <v>0</v>
      </c>
    </row>
    <row r="140" spans="1:9" s="32" customFormat="1" ht="12.75">
      <c r="A140" s="29">
        <v>600</v>
      </c>
      <c r="B140" s="29"/>
      <c r="C140" s="29"/>
      <c r="D140" s="29" t="s">
        <v>36</v>
      </c>
      <c r="E140" s="30">
        <f>SUM(E141)</f>
        <v>657300</v>
      </c>
      <c r="F140" s="30">
        <f>SUM(F141)</f>
        <v>656299.96</v>
      </c>
      <c r="G140" s="30">
        <f>SUM(G141)</f>
        <v>0</v>
      </c>
      <c r="H140" s="30">
        <f>SUM(H141)</f>
        <v>656299.96</v>
      </c>
      <c r="I140" s="28">
        <f>F140/E140*100</f>
        <v>99.84785638216948</v>
      </c>
    </row>
    <row r="141" spans="1:9" s="36" customFormat="1" ht="12.75">
      <c r="A141" s="33"/>
      <c r="B141" s="33">
        <v>60016</v>
      </c>
      <c r="C141" s="33"/>
      <c r="D141" s="33" t="s">
        <v>37</v>
      </c>
      <c r="E141" s="34">
        <f>SUM(E142:E144)</f>
        <v>657300</v>
      </c>
      <c r="F141" s="34">
        <f>SUM(F142:F144)</f>
        <v>656299.96</v>
      </c>
      <c r="G141" s="34">
        <f>SUM(G142:G144)</f>
        <v>0</v>
      </c>
      <c r="H141" s="34">
        <f>SUM(H142:H144)</f>
        <v>656299.96</v>
      </c>
      <c r="I141" s="28">
        <f>F141/E141*100</f>
        <v>99.84785638216948</v>
      </c>
    </row>
    <row r="142" spans="1:9" s="5" customFormat="1" ht="12.75">
      <c r="A142" s="25"/>
      <c r="B142" s="25"/>
      <c r="C142" s="25">
        <v>6280</v>
      </c>
      <c r="D142" s="25" t="s">
        <v>141</v>
      </c>
      <c r="E142" s="37">
        <v>33600</v>
      </c>
      <c r="F142" s="37">
        <v>33600</v>
      </c>
      <c r="G142" s="39"/>
      <c r="H142" s="38">
        <f>F142</f>
        <v>33600</v>
      </c>
      <c r="I142" s="38">
        <f>F142/E142*100</f>
        <v>100</v>
      </c>
    </row>
    <row r="143" spans="1:9" s="5" customFormat="1" ht="38.25" customHeight="1">
      <c r="A143" s="25"/>
      <c r="B143" s="25"/>
      <c r="C143" s="25">
        <v>6330</v>
      </c>
      <c r="D143" s="57" t="s">
        <v>140</v>
      </c>
      <c r="E143" s="37">
        <f>853700+100000-330000-100000</f>
        <v>523700</v>
      </c>
      <c r="F143" s="37">
        <v>523700</v>
      </c>
      <c r="G143" s="39"/>
      <c r="H143" s="37">
        <f>F143</f>
        <v>523700</v>
      </c>
      <c r="I143" s="38">
        <f>F143/E143*100</f>
        <v>100</v>
      </c>
    </row>
    <row r="144" spans="1:9" s="5" customFormat="1" ht="38.25" customHeight="1">
      <c r="A144" s="25"/>
      <c r="B144" s="25"/>
      <c r="C144" s="25">
        <v>6630</v>
      </c>
      <c r="D144" s="40" t="s">
        <v>142</v>
      </c>
      <c r="E144" s="37">
        <v>100000</v>
      </c>
      <c r="F144" s="37">
        <v>98999.96</v>
      </c>
      <c r="G144" s="39"/>
      <c r="H144" s="37">
        <f>F144</f>
        <v>98999.96</v>
      </c>
      <c r="I144" s="38"/>
    </row>
    <row r="145" spans="1:9" s="32" customFormat="1" ht="12.75">
      <c r="A145" s="29">
        <v>700</v>
      </c>
      <c r="B145" s="29"/>
      <c r="C145" s="29"/>
      <c r="D145" s="29" t="s">
        <v>38</v>
      </c>
      <c r="E145" s="30">
        <f>SUM(E146)</f>
        <v>16058621</v>
      </c>
      <c r="F145" s="30">
        <f>SUM(F146)</f>
        <v>6152794.15</v>
      </c>
      <c r="G145" s="30">
        <f>SUM(G146)</f>
        <v>0</v>
      </c>
      <c r="H145" s="30">
        <f>SUM(H146)</f>
        <v>6152794.15</v>
      </c>
      <c r="I145" s="28">
        <f>F145/E145*100</f>
        <v>38.314585978459796</v>
      </c>
    </row>
    <row r="146" spans="1:9" s="36" customFormat="1" ht="12.75">
      <c r="A146" s="33"/>
      <c r="B146" s="33">
        <v>70005</v>
      </c>
      <c r="C146" s="33"/>
      <c r="D146" s="33" t="s">
        <v>143</v>
      </c>
      <c r="E146" s="34">
        <f>SUM(E147:E147)</f>
        <v>16058621</v>
      </c>
      <c r="F146" s="34">
        <f>SUM(F147:F147)</f>
        <v>6152794.15</v>
      </c>
      <c r="G146" s="34">
        <f>SUM(G147:G147)</f>
        <v>0</v>
      </c>
      <c r="H146" s="34">
        <f>SUM(H147:H147)</f>
        <v>6152794.15</v>
      </c>
      <c r="I146" s="28">
        <f>F146/E146*100</f>
        <v>38.314585978459796</v>
      </c>
    </row>
    <row r="147" spans="1:9" s="5" customFormat="1" ht="12.75">
      <c r="A147" s="25"/>
      <c r="B147" s="25"/>
      <c r="C147" s="25">
        <v>6297</v>
      </c>
      <c r="D147" s="25" t="s">
        <v>139</v>
      </c>
      <c r="E147" s="37">
        <f>12162283+3896338</f>
        <v>16058621</v>
      </c>
      <c r="F147" s="37">
        <v>6152794.15</v>
      </c>
      <c r="G147" s="37"/>
      <c r="H147" s="37">
        <f>F147</f>
        <v>6152794.15</v>
      </c>
      <c r="I147" s="38">
        <f>F147/E147*100</f>
        <v>38.314585978459796</v>
      </c>
    </row>
    <row r="148" spans="1:9" s="32" customFormat="1" ht="12.75">
      <c r="A148" s="29">
        <v>710</v>
      </c>
      <c r="B148" s="29"/>
      <c r="C148" s="29"/>
      <c r="D148" s="29" t="s">
        <v>52</v>
      </c>
      <c r="E148" s="30">
        <f>SUM(E149)</f>
        <v>3800</v>
      </c>
      <c r="F148" s="30">
        <f>SUM(F149)</f>
        <v>3800</v>
      </c>
      <c r="G148" s="30">
        <f>SUM(G149)</f>
        <v>3800</v>
      </c>
      <c r="H148" s="31">
        <f>SUM(H149)</f>
        <v>0</v>
      </c>
      <c r="I148" s="28">
        <f>F148/E148*100</f>
        <v>100</v>
      </c>
    </row>
    <row r="149" spans="1:9" s="36" customFormat="1" ht="12.75">
      <c r="A149" s="33"/>
      <c r="B149" s="33">
        <v>71035</v>
      </c>
      <c r="C149" s="33"/>
      <c r="D149" s="33" t="s">
        <v>53</v>
      </c>
      <c r="E149" s="34">
        <f>SUM(E150)</f>
        <v>3800</v>
      </c>
      <c r="F149" s="34">
        <f>SUM(F150)</f>
        <v>3800</v>
      </c>
      <c r="G149" s="34">
        <f>SUM(G150)</f>
        <v>3800</v>
      </c>
      <c r="H149" s="35">
        <f>SUM(H150)</f>
        <v>0</v>
      </c>
      <c r="I149" s="28">
        <f>F149/E149*100</f>
        <v>100</v>
      </c>
    </row>
    <row r="150" spans="1:9" s="5" customFormat="1" ht="12.75">
      <c r="A150" s="25"/>
      <c r="B150" s="25"/>
      <c r="C150" s="25">
        <v>2020</v>
      </c>
      <c r="D150" s="25" t="s">
        <v>144</v>
      </c>
      <c r="E150" s="37">
        <v>3800</v>
      </c>
      <c r="F150" s="37">
        <v>3800</v>
      </c>
      <c r="G150" s="38">
        <f>F150</f>
        <v>3800</v>
      </c>
      <c r="H150" s="39"/>
      <c r="I150" s="38">
        <f>F150/E150*100</f>
        <v>100</v>
      </c>
    </row>
    <row r="151" spans="1:9" s="32" customFormat="1" ht="12.75">
      <c r="A151" s="29">
        <v>754</v>
      </c>
      <c r="B151" s="29"/>
      <c r="C151" s="29"/>
      <c r="D151" s="29" t="s">
        <v>65</v>
      </c>
      <c r="E151" s="30">
        <f>SUM(E152)</f>
        <v>140000</v>
      </c>
      <c r="F151" s="30">
        <f>SUM(F152)</f>
        <v>90000</v>
      </c>
      <c r="G151" s="30">
        <f>SUM(G152)</f>
        <v>0</v>
      </c>
      <c r="H151" s="30">
        <f>SUM(H152)</f>
        <v>90000</v>
      </c>
      <c r="I151" s="28">
        <f>F151/E151*100</f>
        <v>64.28571428571429</v>
      </c>
    </row>
    <row r="152" spans="1:9" s="36" customFormat="1" ht="12.75">
      <c r="A152" s="33"/>
      <c r="B152" s="33">
        <v>75421</v>
      </c>
      <c r="C152" s="33"/>
      <c r="D152" s="33" t="s">
        <v>145</v>
      </c>
      <c r="E152" s="34">
        <f>SUM(E153:E154)</f>
        <v>140000</v>
      </c>
      <c r="F152" s="34">
        <f>SUM(F153:F154)</f>
        <v>90000</v>
      </c>
      <c r="G152" s="34">
        <f>SUM(G153:G154)</f>
        <v>0</v>
      </c>
      <c r="H152" s="35">
        <f>SUM(H153:H154)</f>
        <v>90000</v>
      </c>
      <c r="I152" s="28">
        <f>F152/E152*100</f>
        <v>64.28571428571429</v>
      </c>
    </row>
    <row r="153" spans="1:9" s="32" customFormat="1" ht="12.75">
      <c r="A153" s="25"/>
      <c r="B153" s="25"/>
      <c r="C153" s="25">
        <v>6280</v>
      </c>
      <c r="D153" s="25" t="s">
        <v>141</v>
      </c>
      <c r="E153" s="37">
        <v>50000</v>
      </c>
      <c r="F153" s="37"/>
      <c r="G153" s="38"/>
      <c r="H153" s="38">
        <f>F153</f>
        <v>0</v>
      </c>
      <c r="I153" s="38">
        <f>F153/E153*100</f>
        <v>0</v>
      </c>
    </row>
    <row r="154" spans="1:9" s="32" customFormat="1" ht="12.75">
      <c r="A154" s="25"/>
      <c r="B154" s="25"/>
      <c r="C154" s="25">
        <v>6330</v>
      </c>
      <c r="D154" s="58" t="s">
        <v>146</v>
      </c>
      <c r="E154" s="37">
        <v>90000</v>
      </c>
      <c r="F154" s="37">
        <v>90000</v>
      </c>
      <c r="G154" s="38"/>
      <c r="H154" s="37">
        <f>F154</f>
        <v>90000</v>
      </c>
      <c r="I154" s="38">
        <f>F154/E154*100</f>
        <v>100</v>
      </c>
    </row>
    <row r="155" spans="1:9" s="36" customFormat="1" ht="12.75">
      <c r="A155" s="29">
        <v>758</v>
      </c>
      <c r="B155" s="29"/>
      <c r="C155" s="29"/>
      <c r="D155" s="29" t="s">
        <v>106</v>
      </c>
      <c r="E155" s="30">
        <f>SUM(E156)</f>
        <v>475589.83999999997</v>
      </c>
      <c r="F155" s="30">
        <f>SUM(F156)</f>
        <v>475589.83999999997</v>
      </c>
      <c r="G155" s="30">
        <f>SUM(G156)</f>
        <v>475589.83999999997</v>
      </c>
      <c r="H155" s="30">
        <f>SUM(H156)</f>
        <v>0</v>
      </c>
      <c r="I155" s="28">
        <f>F155/E155*100</f>
        <v>100</v>
      </c>
    </row>
    <row r="156" spans="1:9" s="5" customFormat="1" ht="12.75">
      <c r="A156" s="33"/>
      <c r="B156" s="33">
        <v>75814</v>
      </c>
      <c r="C156" s="33"/>
      <c r="D156" s="33" t="s">
        <v>147</v>
      </c>
      <c r="E156" s="34">
        <f>SUM(E157:E158)</f>
        <v>475589.83999999997</v>
      </c>
      <c r="F156" s="34">
        <f>SUM(F157:F158)</f>
        <v>475589.83999999997</v>
      </c>
      <c r="G156" s="34">
        <f>SUM(G157:G158)</f>
        <v>475589.83999999997</v>
      </c>
      <c r="H156" s="34">
        <f>SUM(H157:H158)</f>
        <v>0</v>
      </c>
      <c r="I156" s="28">
        <f>F156/E156*100</f>
        <v>100</v>
      </c>
    </row>
    <row r="157" spans="1:9" s="5" customFormat="1" ht="12.75">
      <c r="A157" s="25"/>
      <c r="B157" s="25"/>
      <c r="C157" s="25">
        <v>2030</v>
      </c>
      <c r="D157" s="25" t="s">
        <v>148</v>
      </c>
      <c r="E157" s="37">
        <v>49589.84</v>
      </c>
      <c r="F157" s="37">
        <v>49589.84</v>
      </c>
      <c r="G157" s="37">
        <f>F157</f>
        <v>49589.84</v>
      </c>
      <c r="H157" s="37"/>
      <c r="I157" s="38"/>
    </row>
    <row r="158" spans="1:9" s="5" customFormat="1" ht="12.75">
      <c r="A158" s="25"/>
      <c r="B158" s="25"/>
      <c r="C158" s="25">
        <v>2870</v>
      </c>
      <c r="D158" s="25" t="s">
        <v>148</v>
      </c>
      <c r="E158" s="37">
        <v>426000</v>
      </c>
      <c r="F158" s="37">
        <v>426000</v>
      </c>
      <c r="G158" s="38">
        <f>F158</f>
        <v>426000</v>
      </c>
      <c r="H158" s="46"/>
      <c r="I158" s="38">
        <f>F158/E158*100</f>
        <v>100</v>
      </c>
    </row>
    <row r="159" spans="1:9" s="36" customFormat="1" ht="12.75">
      <c r="A159" s="29">
        <v>801</v>
      </c>
      <c r="B159" s="29"/>
      <c r="C159" s="29"/>
      <c r="D159" s="29" t="s">
        <v>110</v>
      </c>
      <c r="E159" s="30">
        <f>SUM(E160)</f>
        <v>651</v>
      </c>
      <c r="F159" s="30">
        <f>SUM(F160)</f>
        <v>651</v>
      </c>
      <c r="G159" s="30">
        <f>SUM(G160)</f>
        <v>651</v>
      </c>
      <c r="H159" s="30">
        <f>SUM(H160)</f>
        <v>0</v>
      </c>
      <c r="I159" s="28">
        <f>F159/E159*100</f>
        <v>100</v>
      </c>
    </row>
    <row r="160" spans="1:9" s="5" customFormat="1" ht="12.75">
      <c r="A160" s="33"/>
      <c r="B160" s="33">
        <v>80195</v>
      </c>
      <c r="C160" s="33"/>
      <c r="D160" s="33" t="s">
        <v>131</v>
      </c>
      <c r="E160" s="34">
        <f>SUM(E161)</f>
        <v>651</v>
      </c>
      <c r="F160" s="34">
        <f>SUM(F161)</f>
        <v>651</v>
      </c>
      <c r="G160" s="34">
        <f>SUM(G161)</f>
        <v>651</v>
      </c>
      <c r="H160" s="34">
        <f>SUM(H161)</f>
        <v>0</v>
      </c>
      <c r="I160" s="28">
        <f>F160/E160*100</f>
        <v>100</v>
      </c>
    </row>
    <row r="161" spans="1:9" s="32" customFormat="1" ht="12.75">
      <c r="A161" s="25"/>
      <c r="B161" s="25"/>
      <c r="C161" s="25">
        <v>2030</v>
      </c>
      <c r="D161" s="25" t="s">
        <v>148</v>
      </c>
      <c r="E161" s="37">
        <v>651</v>
      </c>
      <c r="F161" s="37">
        <v>651</v>
      </c>
      <c r="G161" s="38">
        <f>F161</f>
        <v>651</v>
      </c>
      <c r="H161" s="59"/>
      <c r="I161" s="38">
        <f>F161/E161*100</f>
        <v>100</v>
      </c>
    </row>
    <row r="162" spans="1:9" s="36" customFormat="1" ht="12.75">
      <c r="A162" s="29">
        <v>852</v>
      </c>
      <c r="B162" s="29"/>
      <c r="C162" s="29"/>
      <c r="D162" s="29" t="s">
        <v>149</v>
      </c>
      <c r="E162" s="30">
        <f>SUM(E169,E171,E165,E167,E163)</f>
        <v>1538609</v>
      </c>
      <c r="F162" s="30">
        <f>SUM(F169,F171,F165,F167,F163)</f>
        <v>1489047.4700000002</v>
      </c>
      <c r="G162" s="30">
        <f>SUM(G169,G171,G165,G167,G163)</f>
        <v>1489047.4700000002</v>
      </c>
      <c r="H162" s="30">
        <f>SUM(H169,H171,H165,H167,H163)</f>
        <v>0</v>
      </c>
      <c r="I162" s="28">
        <f>F162/E162*100</f>
        <v>96.7788093011285</v>
      </c>
    </row>
    <row r="163" spans="1:9" s="36" customFormat="1" ht="12.75">
      <c r="A163" s="29"/>
      <c r="B163" s="29">
        <v>85213</v>
      </c>
      <c r="C163" s="29"/>
      <c r="D163" s="33" t="s">
        <v>150</v>
      </c>
      <c r="E163" s="30">
        <f>SUM(E164)</f>
        <v>21600</v>
      </c>
      <c r="F163" s="30">
        <f>SUM(F164)</f>
        <v>20939.31</v>
      </c>
      <c r="G163" s="30">
        <f>SUM(G164)</f>
        <v>20939.31</v>
      </c>
      <c r="H163" s="30">
        <f>SUM(H164)</f>
        <v>0</v>
      </c>
      <c r="I163" s="28">
        <f>F163/E163*100</f>
        <v>96.94125</v>
      </c>
    </row>
    <row r="164" spans="1:9" s="62" customFormat="1" ht="12.75">
      <c r="A164" s="25"/>
      <c r="B164" s="25"/>
      <c r="C164" s="25">
        <v>2030</v>
      </c>
      <c r="D164" s="25" t="s">
        <v>148</v>
      </c>
      <c r="E164" s="37">
        <f>27129+205-5734</f>
        <v>21600</v>
      </c>
      <c r="F164" s="37">
        <v>20939.31</v>
      </c>
      <c r="G164" s="60">
        <f>F164</f>
        <v>20939.31</v>
      </c>
      <c r="H164" s="61"/>
      <c r="I164" s="38">
        <f>F164/E164*100</f>
        <v>96.94125</v>
      </c>
    </row>
    <row r="165" spans="1:9" s="5" customFormat="1" ht="12.75">
      <c r="A165" s="33"/>
      <c r="B165" s="33">
        <v>85214</v>
      </c>
      <c r="C165" s="33"/>
      <c r="D165" s="33" t="s">
        <v>151</v>
      </c>
      <c r="E165" s="34">
        <f>SUM(E166)</f>
        <v>482107</v>
      </c>
      <c r="F165" s="34">
        <f>SUM(F166)</f>
        <v>464370.72</v>
      </c>
      <c r="G165" s="34">
        <f>SUM(G166)</f>
        <v>464370.72</v>
      </c>
      <c r="H165" s="34">
        <f>SUM(H166)</f>
        <v>0</v>
      </c>
      <c r="I165" s="28">
        <f>F165/E165*100</f>
        <v>96.32109054628951</v>
      </c>
    </row>
    <row r="166" spans="1:9" s="36" customFormat="1" ht="12.75">
      <c r="A166" s="25"/>
      <c r="B166" s="25"/>
      <c r="C166" s="25">
        <v>2030</v>
      </c>
      <c r="D166" s="25" t="s">
        <v>148</v>
      </c>
      <c r="E166" s="37">
        <f>249774-8221+4310+45000+135000+94137-37893</f>
        <v>482107</v>
      </c>
      <c r="F166" s="37">
        <v>464370.72</v>
      </c>
      <c r="G166" s="60">
        <f>F166</f>
        <v>464370.72</v>
      </c>
      <c r="H166" s="48"/>
      <c r="I166" s="38">
        <f>F166/E166*100</f>
        <v>96.32109054628951</v>
      </c>
    </row>
    <row r="167" spans="1:9" s="5" customFormat="1" ht="12.75">
      <c r="A167" s="33"/>
      <c r="B167" s="33">
        <v>85216</v>
      </c>
      <c r="C167" s="33"/>
      <c r="D167" s="33" t="s">
        <v>152</v>
      </c>
      <c r="E167" s="34">
        <f>SUM(E168)</f>
        <v>265323</v>
      </c>
      <c r="F167" s="34">
        <f>SUM(F168)</f>
        <v>259048.46</v>
      </c>
      <c r="G167" s="34">
        <f>SUM(G168)</f>
        <v>259048.46</v>
      </c>
      <c r="H167" s="34">
        <f>SUM(H168)</f>
        <v>0</v>
      </c>
      <c r="I167" s="28">
        <f>F167/E167*100</f>
        <v>97.63513151894107</v>
      </c>
    </row>
    <row r="168" spans="1:9" s="36" customFormat="1" ht="12.75">
      <c r="A168" s="25"/>
      <c r="B168" s="25"/>
      <c r="C168" s="25">
        <v>2030</v>
      </c>
      <c r="D168" s="25" t="s">
        <v>148</v>
      </c>
      <c r="E168" s="37">
        <f>135232-1250+22307+28000+56400+19791+4843</f>
        <v>265323</v>
      </c>
      <c r="F168" s="37">
        <v>259048.46</v>
      </c>
      <c r="G168" s="60">
        <f>F168</f>
        <v>259048.46</v>
      </c>
      <c r="H168" s="48"/>
      <c r="I168" s="38">
        <f>F168/E168*100</f>
        <v>97.63513151894107</v>
      </c>
    </row>
    <row r="169" spans="1:9" s="5" customFormat="1" ht="12.75">
      <c r="A169" s="33"/>
      <c r="B169" s="33">
        <v>85219</v>
      </c>
      <c r="C169" s="33"/>
      <c r="D169" s="33" t="s">
        <v>121</v>
      </c>
      <c r="E169" s="34">
        <f>SUM(E170)</f>
        <v>354782</v>
      </c>
      <c r="F169" s="34">
        <f>SUM(F170)</f>
        <v>354781.33</v>
      </c>
      <c r="G169" s="34">
        <f>SUM(G170)</f>
        <v>354781.33</v>
      </c>
      <c r="H169" s="34">
        <f>SUM(H170)</f>
        <v>0</v>
      </c>
      <c r="I169" s="28">
        <f>F169/E169*100</f>
        <v>99.99981115163679</v>
      </c>
    </row>
    <row r="170" spans="1:9" s="36" customFormat="1" ht="12.75">
      <c r="A170" s="25"/>
      <c r="B170" s="25"/>
      <c r="C170" s="25">
        <v>2030</v>
      </c>
      <c r="D170" s="25" t="s">
        <v>148</v>
      </c>
      <c r="E170" s="37">
        <f>217830+110268+16990+9694</f>
        <v>354782</v>
      </c>
      <c r="F170" s="37">
        <v>354781.33</v>
      </c>
      <c r="G170" s="60">
        <f>F170</f>
        <v>354781.33</v>
      </c>
      <c r="H170" s="48"/>
      <c r="I170" s="38">
        <f>F170/E170*100</f>
        <v>99.99981115163679</v>
      </c>
    </row>
    <row r="171" spans="1:9" s="5" customFormat="1" ht="12.75">
      <c r="A171" s="33"/>
      <c r="B171" s="33">
        <v>85295</v>
      </c>
      <c r="C171" s="33"/>
      <c r="D171" s="33" t="s">
        <v>131</v>
      </c>
      <c r="E171" s="34">
        <f>SUM(E172:E172)</f>
        <v>414797</v>
      </c>
      <c r="F171" s="34">
        <f>SUM(F172:F172)</f>
        <v>389907.65</v>
      </c>
      <c r="G171" s="34">
        <f>SUM(G172:G172)</f>
        <v>389907.65</v>
      </c>
      <c r="H171" s="34">
        <f>SUM(H172:H172)</f>
        <v>0</v>
      </c>
      <c r="I171" s="28">
        <f>F171/E171*100</f>
        <v>93.99963114487329</v>
      </c>
    </row>
    <row r="172" spans="1:9" s="32" customFormat="1" ht="12.75">
      <c r="A172" s="25"/>
      <c r="B172" s="25"/>
      <c r="C172" s="25">
        <v>2030</v>
      </c>
      <c r="D172" s="25" t="s">
        <v>148</v>
      </c>
      <c r="E172" s="37">
        <f>237797+177000</f>
        <v>414797</v>
      </c>
      <c r="F172" s="37">
        <v>389907.65</v>
      </c>
      <c r="G172" s="38">
        <f>F172</f>
        <v>389907.65</v>
      </c>
      <c r="H172" s="59"/>
      <c r="I172" s="38">
        <f>F172/E172*100</f>
        <v>93.99963114487329</v>
      </c>
    </row>
    <row r="173" spans="1:9" s="36" customFormat="1" ht="12.75">
      <c r="A173" s="29">
        <v>854</v>
      </c>
      <c r="B173" s="29"/>
      <c r="C173" s="29"/>
      <c r="D173" s="29" t="s">
        <v>153</v>
      </c>
      <c r="E173" s="30">
        <f>SUM(E174)</f>
        <v>405246</v>
      </c>
      <c r="F173" s="30">
        <f>SUM(F174)</f>
        <v>317450.4</v>
      </c>
      <c r="G173" s="30">
        <f>SUM(G174)</f>
        <v>317450.4</v>
      </c>
      <c r="H173" s="30">
        <f>SUM(H174)</f>
        <v>0</v>
      </c>
      <c r="I173" s="28">
        <f>F173/E173*100</f>
        <v>78.3352334137783</v>
      </c>
    </row>
    <row r="174" spans="1:9" s="5" customFormat="1" ht="12.75">
      <c r="A174" s="33"/>
      <c r="B174" s="33">
        <v>85415</v>
      </c>
      <c r="C174" s="33"/>
      <c r="D174" s="33" t="s">
        <v>154</v>
      </c>
      <c r="E174" s="34">
        <f>SUM(E175)</f>
        <v>405246</v>
      </c>
      <c r="F174" s="34">
        <f>SUM(F175)</f>
        <v>317450.4</v>
      </c>
      <c r="G174" s="34">
        <f>SUM(G175)</f>
        <v>317450.4</v>
      </c>
      <c r="H174" s="34">
        <f>SUM(H175)</f>
        <v>0</v>
      </c>
      <c r="I174" s="28">
        <f>F174/E174*100</f>
        <v>78.3352334137783</v>
      </c>
    </row>
    <row r="175" spans="1:9" s="32" customFormat="1" ht="12.75">
      <c r="A175" s="25"/>
      <c r="B175" s="25"/>
      <c r="C175" s="25">
        <v>2030</v>
      </c>
      <c r="D175" s="25" t="s">
        <v>148</v>
      </c>
      <c r="E175" s="37">
        <f>205928+44363+154955</f>
        <v>405246</v>
      </c>
      <c r="F175" s="37">
        <v>317450.4</v>
      </c>
      <c r="G175" s="38">
        <f>F175</f>
        <v>317450.4</v>
      </c>
      <c r="H175" s="59"/>
      <c r="I175" s="38">
        <f>F175/E175*100</f>
        <v>78.3352334137783</v>
      </c>
    </row>
    <row r="176" spans="1:9" s="36" customFormat="1" ht="18" customHeight="1">
      <c r="A176" s="29">
        <v>900</v>
      </c>
      <c r="B176" s="29"/>
      <c r="C176" s="29"/>
      <c r="D176" s="29" t="s">
        <v>125</v>
      </c>
      <c r="E176" s="30">
        <f>SUM(E179,E177)</f>
        <v>5558668</v>
      </c>
      <c r="F176" s="30">
        <f>SUM(F179,F177)</f>
        <v>1635135.08</v>
      </c>
      <c r="G176" s="30">
        <f>SUM(G179,G177)</f>
        <v>0</v>
      </c>
      <c r="H176" s="30">
        <f>SUM(H179,H177)</f>
        <v>1635135.08</v>
      </c>
      <c r="I176" s="28">
        <f>F176/E176*100</f>
        <v>29.41595144736113</v>
      </c>
    </row>
    <row r="177" spans="1:9" s="5" customFormat="1" ht="12.75">
      <c r="A177" s="33"/>
      <c r="B177" s="33">
        <v>90001</v>
      </c>
      <c r="C177" s="33"/>
      <c r="D177" s="33" t="s">
        <v>155</v>
      </c>
      <c r="E177" s="34">
        <f>SUM(E178:E178)</f>
        <v>1958155</v>
      </c>
      <c r="F177" s="34">
        <f>SUM(F178:F178)</f>
        <v>0</v>
      </c>
      <c r="G177" s="34">
        <f>SUM(G178:G178)</f>
        <v>0</v>
      </c>
      <c r="H177" s="34">
        <f>SUM(H178:H178)</f>
        <v>0</v>
      </c>
      <c r="I177" s="28">
        <f>F177/E177*100</f>
        <v>0</v>
      </c>
    </row>
    <row r="178" spans="1:9" s="5" customFormat="1" ht="12.75">
      <c r="A178" s="25"/>
      <c r="B178" s="25"/>
      <c r="C178" s="25">
        <v>6297</v>
      </c>
      <c r="D178" s="25" t="s">
        <v>139</v>
      </c>
      <c r="E178" s="37">
        <v>1958155</v>
      </c>
      <c r="F178" s="37"/>
      <c r="G178" s="39"/>
      <c r="H178" s="37">
        <f>F178</f>
        <v>0</v>
      </c>
      <c r="I178" s="38">
        <f>F178/E178*100</f>
        <v>0</v>
      </c>
    </row>
    <row r="179" spans="1:9" s="36" customFormat="1" ht="12.75">
      <c r="A179" s="33"/>
      <c r="B179" s="33">
        <v>90095</v>
      </c>
      <c r="C179" s="33"/>
      <c r="D179" s="33" t="s">
        <v>131</v>
      </c>
      <c r="E179" s="34">
        <f>SUM(E180:E180)</f>
        <v>3600513</v>
      </c>
      <c r="F179" s="34">
        <f>SUM(F180:F180)</f>
        <v>1635135.08</v>
      </c>
      <c r="G179" s="34">
        <f>SUM(G180:G180)</f>
        <v>0</v>
      </c>
      <c r="H179" s="34">
        <f>SUM(H180:H180)</f>
        <v>1635135.08</v>
      </c>
      <c r="I179" s="28">
        <f>F179/E179*100</f>
        <v>45.41394740138419</v>
      </c>
    </row>
    <row r="180" spans="1:9" s="36" customFormat="1" ht="12.75">
      <c r="A180" s="25"/>
      <c r="B180" s="25"/>
      <c r="C180" s="25">
        <v>6297</v>
      </c>
      <c r="D180" s="25" t="s">
        <v>139</v>
      </c>
      <c r="E180" s="37">
        <v>3600513</v>
      </c>
      <c r="F180" s="37">
        <v>1635135.08</v>
      </c>
      <c r="G180" s="63"/>
      <c r="H180" s="64">
        <f>F180</f>
        <v>1635135.08</v>
      </c>
      <c r="I180" s="38">
        <f>F180/E180*100</f>
        <v>45.41394740138419</v>
      </c>
    </row>
    <row r="181" spans="1:9" s="36" customFormat="1" ht="12.75">
      <c r="A181" s="29">
        <v>926</v>
      </c>
      <c r="B181" s="29"/>
      <c r="C181" s="29"/>
      <c r="D181" s="29" t="s">
        <v>134</v>
      </c>
      <c r="E181" s="30">
        <f>SUM(E182)</f>
        <v>200000</v>
      </c>
      <c r="F181" s="30">
        <f>SUM(F182)</f>
        <v>200000</v>
      </c>
      <c r="G181" s="30">
        <f>SUM(G182)</f>
        <v>0</v>
      </c>
      <c r="H181" s="30">
        <f>SUM(H182)</f>
        <v>200000</v>
      </c>
      <c r="I181" s="28">
        <f>F181/E181*100</f>
        <v>100</v>
      </c>
    </row>
    <row r="182" spans="1:9" s="5" customFormat="1" ht="12.75">
      <c r="A182" s="33"/>
      <c r="B182" s="33">
        <v>92695</v>
      </c>
      <c r="C182" s="33"/>
      <c r="D182" s="33" t="s">
        <v>64</v>
      </c>
      <c r="E182" s="34">
        <f>SUM(E183:E183)</f>
        <v>200000</v>
      </c>
      <c r="F182" s="34">
        <f>SUM(F183:F183)</f>
        <v>200000</v>
      </c>
      <c r="G182" s="34">
        <f>SUM(G183:G183)</f>
        <v>0</v>
      </c>
      <c r="H182" s="34">
        <f>SUM(H183:H183)</f>
        <v>200000</v>
      </c>
      <c r="I182" s="28">
        <f>F182/E182*100</f>
        <v>100</v>
      </c>
    </row>
    <row r="183" spans="1:9" s="5" customFormat="1" ht="12.75">
      <c r="A183" s="25"/>
      <c r="B183" s="25"/>
      <c r="C183" s="25">
        <v>6260</v>
      </c>
      <c r="D183" s="25" t="s">
        <v>156</v>
      </c>
      <c r="E183" s="65">
        <v>200000</v>
      </c>
      <c r="F183" s="65">
        <v>200000</v>
      </c>
      <c r="G183" s="65"/>
      <c r="H183" s="65">
        <f>F183</f>
        <v>200000</v>
      </c>
      <c r="I183" s="38"/>
    </row>
    <row r="184" spans="1:9" s="5" customFormat="1" ht="12.75">
      <c r="A184" s="66"/>
      <c r="B184" s="67"/>
      <c r="C184" s="68"/>
      <c r="D184" s="69" t="s">
        <v>157</v>
      </c>
      <c r="E184" s="24">
        <f>SUM(E185,E188,E193,E196,E199,E203)</f>
        <v>1088126.84</v>
      </c>
      <c r="F184" s="24">
        <f>SUM(F185,F188,F193,F196,F199,F203)</f>
        <v>941832.78</v>
      </c>
      <c r="G184" s="24">
        <f>SUM(G185,G188,G193,G196,G199,G203)</f>
        <v>941832.78</v>
      </c>
      <c r="H184" s="24">
        <f>SUM(H185,H188,H193,H196,H199,H203)</f>
        <v>0</v>
      </c>
      <c r="I184" s="24">
        <f>F184/E184*100</f>
        <v>86.5554221601592</v>
      </c>
    </row>
    <row r="185" spans="1:9" s="36" customFormat="1" ht="12.75">
      <c r="A185" s="18" t="s">
        <v>24</v>
      </c>
      <c r="B185" s="18"/>
      <c r="C185" s="18"/>
      <c r="D185" s="29" t="s">
        <v>25</v>
      </c>
      <c r="E185" s="70">
        <f>SUM(E186)</f>
        <v>0</v>
      </c>
      <c r="F185" s="70">
        <f>SUM(F186)</f>
        <v>8000</v>
      </c>
      <c r="G185" s="70">
        <f>SUM(G186)</f>
        <v>8000</v>
      </c>
      <c r="H185" s="31">
        <f>SUM(H186)</f>
        <v>0</v>
      </c>
      <c r="I185" s="28"/>
    </row>
    <row r="186" spans="1:9" s="5" customFormat="1" ht="12.75">
      <c r="A186" s="71"/>
      <c r="B186" s="71" t="s">
        <v>158</v>
      </c>
      <c r="C186" s="71"/>
      <c r="D186" s="71" t="s">
        <v>64</v>
      </c>
      <c r="E186" s="72">
        <f>SUM(E187)</f>
        <v>0</v>
      </c>
      <c r="F186" s="72">
        <f>SUM(F187)</f>
        <v>8000</v>
      </c>
      <c r="G186" s="72">
        <f>SUM(G187)</f>
        <v>8000</v>
      </c>
      <c r="H186" s="35">
        <f>SUM(H187)</f>
        <v>0</v>
      </c>
      <c r="I186" s="28"/>
    </row>
    <row r="187" spans="1:9" s="32" customFormat="1" ht="12.75">
      <c r="A187" s="54"/>
      <c r="B187" s="54"/>
      <c r="C187" s="54">
        <v>2710</v>
      </c>
      <c r="D187" s="73" t="s">
        <v>159</v>
      </c>
      <c r="E187" s="74"/>
      <c r="F187" s="74">
        <v>8000</v>
      </c>
      <c r="G187" s="38">
        <f>F187</f>
        <v>8000</v>
      </c>
      <c r="H187" s="75"/>
      <c r="I187" s="38"/>
    </row>
    <row r="188" spans="1:9" s="81" customFormat="1" ht="12.75">
      <c r="A188" s="76">
        <v>630</v>
      </c>
      <c r="B188" s="76"/>
      <c r="C188" s="77"/>
      <c r="D188" s="78" t="s">
        <v>160</v>
      </c>
      <c r="E188" s="79">
        <f>SUM(E189,E191)</f>
        <v>130412.56</v>
      </c>
      <c r="F188" s="79">
        <f>SUM(F189,F191)</f>
        <v>29408.88</v>
      </c>
      <c r="G188" s="79">
        <f>SUM(G189,G191)</f>
        <v>29408.88</v>
      </c>
      <c r="H188" s="80">
        <f>SUM(H189,H191)</f>
        <v>0</v>
      </c>
      <c r="I188" s="28">
        <f>F188/E188*100</f>
        <v>22.550650029414346</v>
      </c>
    </row>
    <row r="189" spans="1:9" s="81" customFormat="1" ht="12.75">
      <c r="A189" s="76"/>
      <c r="B189" s="76">
        <v>63001</v>
      </c>
      <c r="C189" s="77"/>
      <c r="D189" s="78" t="s">
        <v>161</v>
      </c>
      <c r="E189" s="79">
        <f>SUM(E190)</f>
        <v>99620</v>
      </c>
      <c r="F189" s="79">
        <f>SUM(F190)</f>
        <v>0</v>
      </c>
      <c r="G189" s="79">
        <f>SUM(G190)</f>
        <v>0</v>
      </c>
      <c r="H189" s="80">
        <f>SUM(H190)</f>
        <v>0</v>
      </c>
      <c r="I189" s="28">
        <f>F189/E189*100</f>
        <v>0</v>
      </c>
    </row>
    <row r="190" spans="1:9" s="81" customFormat="1" ht="12.75">
      <c r="A190" s="42"/>
      <c r="B190" s="42"/>
      <c r="C190" s="82">
        <v>2007</v>
      </c>
      <c r="D190" s="83" t="s">
        <v>162</v>
      </c>
      <c r="E190" s="37">
        <v>99620</v>
      </c>
      <c r="F190" s="37"/>
      <c r="G190" s="37">
        <f>F190</f>
        <v>0</v>
      </c>
      <c r="H190" s="37"/>
      <c r="I190" s="38">
        <f>F190/E190*100</f>
        <v>0</v>
      </c>
    </row>
    <row r="191" spans="1:9" s="85" customFormat="1" ht="12.75">
      <c r="A191" s="41"/>
      <c r="B191" s="41">
        <v>63003</v>
      </c>
      <c r="C191" s="84"/>
      <c r="D191" s="78" t="s">
        <v>163</v>
      </c>
      <c r="E191" s="45">
        <f>SUM(E192)</f>
        <v>30792.56</v>
      </c>
      <c r="F191" s="45">
        <f>SUM(F192)</f>
        <v>29408.88</v>
      </c>
      <c r="G191" s="45">
        <f>SUM(G192)</f>
        <v>29408.88</v>
      </c>
      <c r="H191" s="44">
        <f>SUM(H192)</f>
        <v>0</v>
      </c>
      <c r="I191" s="28">
        <f>F191/E191*100</f>
        <v>95.5064470118756</v>
      </c>
    </row>
    <row r="192" spans="1:9" s="81" customFormat="1" ht="12.75">
      <c r="A192" s="42"/>
      <c r="B192" s="42"/>
      <c r="C192" s="82">
        <v>2007</v>
      </c>
      <c r="D192" s="83" t="s">
        <v>162</v>
      </c>
      <c r="E192" s="37">
        <v>30792.56</v>
      </c>
      <c r="F192" s="37">
        <v>29408.88</v>
      </c>
      <c r="G192" s="37">
        <f>F192</f>
        <v>29408.88</v>
      </c>
      <c r="H192" s="37"/>
      <c r="I192" s="38">
        <f>F192/E192*100</f>
        <v>95.5064470118756</v>
      </c>
    </row>
    <row r="193" spans="1:9" s="81" customFormat="1" ht="12.75">
      <c r="A193" s="86">
        <v>750</v>
      </c>
      <c r="B193" s="86"/>
      <c r="C193" s="41"/>
      <c r="D193" s="87" t="s">
        <v>56</v>
      </c>
      <c r="E193" s="88">
        <f>SUM(E194)</f>
        <v>15855</v>
      </c>
      <c r="F193" s="88">
        <f>SUM(F194)</f>
        <v>15855</v>
      </c>
      <c r="G193" s="88">
        <f>SUM(G194)</f>
        <v>15855</v>
      </c>
      <c r="H193" s="88">
        <f>SUM(H194)</f>
        <v>0</v>
      </c>
      <c r="I193" s="28">
        <f>F193/E193*100</f>
        <v>100</v>
      </c>
    </row>
    <row r="194" spans="1:9" s="81" customFormat="1" ht="12.75">
      <c r="A194" s="41"/>
      <c r="B194" s="41">
        <v>75095</v>
      </c>
      <c r="C194" s="41"/>
      <c r="D194" s="87" t="s">
        <v>64</v>
      </c>
      <c r="E194" s="44">
        <f>SUM(E195)</f>
        <v>15855</v>
      </c>
      <c r="F194" s="44">
        <f>SUM(F195)</f>
        <v>15855</v>
      </c>
      <c r="G194" s="44">
        <f>SUM(G195)</f>
        <v>15855</v>
      </c>
      <c r="H194" s="44">
        <f>SUM(H195)</f>
        <v>0</v>
      </c>
      <c r="I194" s="28">
        <f>F194/E194*100</f>
        <v>100</v>
      </c>
    </row>
    <row r="195" spans="1:9" s="81" customFormat="1" ht="12.75">
      <c r="A195" s="42"/>
      <c r="B195" s="42"/>
      <c r="C195" s="42">
        <v>2700</v>
      </c>
      <c r="D195" s="25" t="s">
        <v>162</v>
      </c>
      <c r="E195" s="37">
        <v>15855</v>
      </c>
      <c r="F195" s="37">
        <v>15855</v>
      </c>
      <c r="G195" s="38">
        <f>F195</f>
        <v>15855</v>
      </c>
      <c r="H195" s="46"/>
      <c r="I195" s="38">
        <f>F195/E195*100</f>
        <v>100</v>
      </c>
    </row>
    <row r="196" spans="1:9" s="36" customFormat="1" ht="12.75">
      <c r="A196" s="29">
        <v>756</v>
      </c>
      <c r="B196" s="29"/>
      <c r="C196" s="29"/>
      <c r="D196" s="29" t="s">
        <v>69</v>
      </c>
      <c r="E196" s="30">
        <f>SUM(E197)</f>
        <v>300000</v>
      </c>
      <c r="F196" s="30">
        <f>SUM(F197)</f>
        <v>250131</v>
      </c>
      <c r="G196" s="30">
        <f>SUM(G197)</f>
        <v>250131</v>
      </c>
      <c r="H196" s="30">
        <f>SUM(H197)</f>
        <v>0</v>
      </c>
      <c r="I196" s="28">
        <f>F196/E196*100</f>
        <v>83.377</v>
      </c>
    </row>
    <row r="197" spans="1:9" s="5" customFormat="1" ht="12.75">
      <c r="A197" s="33"/>
      <c r="B197" s="33">
        <v>75616</v>
      </c>
      <c r="C197" s="33"/>
      <c r="D197" s="33" t="s">
        <v>85</v>
      </c>
      <c r="E197" s="34">
        <f>SUM(E198:E198)</f>
        <v>300000</v>
      </c>
      <c r="F197" s="34">
        <f>SUM(F198:F198)</f>
        <v>250131</v>
      </c>
      <c r="G197" s="34">
        <f>SUM(G198:G198)</f>
        <v>250131</v>
      </c>
      <c r="H197" s="34">
        <f>SUM(H198:H198)</f>
        <v>0</v>
      </c>
      <c r="I197" s="28">
        <f>F197/E197*100</f>
        <v>83.377</v>
      </c>
    </row>
    <row r="198" spans="1:9" s="32" customFormat="1" ht="29.25" customHeight="1">
      <c r="A198" s="25"/>
      <c r="B198" s="25"/>
      <c r="C198" s="25">
        <v>2680</v>
      </c>
      <c r="D198" s="25" t="s">
        <v>164</v>
      </c>
      <c r="E198" s="37">
        <v>300000</v>
      </c>
      <c r="F198" s="37">
        <v>250131</v>
      </c>
      <c r="G198" s="38">
        <f>F198</f>
        <v>250131</v>
      </c>
      <c r="H198" s="59"/>
      <c r="I198" s="38">
        <f>F198/E198*100</f>
        <v>83.377</v>
      </c>
    </row>
    <row r="199" spans="1:9" s="32" customFormat="1" ht="12.75">
      <c r="A199" s="29">
        <v>801</v>
      </c>
      <c r="B199" s="29"/>
      <c r="C199" s="29"/>
      <c r="D199" s="29" t="s">
        <v>110</v>
      </c>
      <c r="E199" s="30">
        <f>SUM(E200)</f>
        <v>59160</v>
      </c>
      <c r="F199" s="30">
        <f>SUM(F200)</f>
        <v>58128.75</v>
      </c>
      <c r="G199" s="30">
        <f>SUM(G200)</f>
        <v>58128.75</v>
      </c>
      <c r="H199" s="30">
        <f>SUM(H200)</f>
        <v>0</v>
      </c>
      <c r="I199" s="28">
        <f>F199/E199*100</f>
        <v>98.256845841785</v>
      </c>
    </row>
    <row r="200" spans="1:9" s="36" customFormat="1" ht="12.75">
      <c r="A200" s="33"/>
      <c r="B200" s="33">
        <v>80195</v>
      </c>
      <c r="C200" s="33"/>
      <c r="D200" s="33" t="s">
        <v>131</v>
      </c>
      <c r="E200" s="34">
        <f>SUM(E201:E202)</f>
        <v>59160</v>
      </c>
      <c r="F200" s="34">
        <f>SUM(F201:F202)</f>
        <v>58128.75</v>
      </c>
      <c r="G200" s="34">
        <f>SUM(G201:G202)</f>
        <v>58128.75</v>
      </c>
      <c r="H200" s="34">
        <f>SUM(H201:H202)</f>
        <v>0</v>
      </c>
      <c r="I200" s="28">
        <f>F200/E200*100</f>
        <v>98.256845841785</v>
      </c>
    </row>
    <row r="201" spans="1:9" s="32" customFormat="1" ht="12.75">
      <c r="A201" s="25"/>
      <c r="B201" s="25"/>
      <c r="C201" s="25">
        <v>2007</v>
      </c>
      <c r="D201" s="25" t="s">
        <v>165</v>
      </c>
      <c r="E201" s="37">
        <v>50286</v>
      </c>
      <c r="F201" s="37">
        <v>49409.43</v>
      </c>
      <c r="G201" s="38">
        <f>F201</f>
        <v>49409.43</v>
      </c>
      <c r="H201" s="59"/>
      <c r="I201" s="38">
        <f>F201/E201*100</f>
        <v>98.256830927097</v>
      </c>
    </row>
    <row r="202" spans="1:9" s="32" customFormat="1" ht="12.75">
      <c r="A202" s="25"/>
      <c r="B202" s="25"/>
      <c r="C202" s="25">
        <v>2009</v>
      </c>
      <c r="D202" s="25" t="s">
        <v>166</v>
      </c>
      <c r="E202" s="37">
        <v>8874</v>
      </c>
      <c r="F202" s="37">
        <v>8719.32</v>
      </c>
      <c r="G202" s="38">
        <f>F202</f>
        <v>8719.32</v>
      </c>
      <c r="H202" s="59"/>
      <c r="I202" s="38">
        <f>F202/E202*100</f>
        <v>98.25693035835023</v>
      </c>
    </row>
    <row r="203" spans="1:9" s="32" customFormat="1" ht="12.75">
      <c r="A203" s="29">
        <v>853</v>
      </c>
      <c r="B203" s="29"/>
      <c r="C203" s="29"/>
      <c r="D203" s="29" t="s">
        <v>167</v>
      </c>
      <c r="E203" s="30">
        <f>SUM(E204)</f>
        <v>582699.28</v>
      </c>
      <c r="F203" s="30">
        <f>SUM(F204)</f>
        <v>580309.15</v>
      </c>
      <c r="G203" s="30">
        <f>SUM(G204)</f>
        <v>580309.15</v>
      </c>
      <c r="H203" s="30">
        <f>SUM(H204)</f>
        <v>0</v>
      </c>
      <c r="I203" s="28">
        <f>F203/E203*100</f>
        <v>99.58981758137749</v>
      </c>
    </row>
    <row r="204" spans="1:9" s="36" customFormat="1" ht="12.75">
      <c r="A204" s="33"/>
      <c r="B204" s="33">
        <v>85395</v>
      </c>
      <c r="C204" s="33"/>
      <c r="D204" s="33" t="s">
        <v>64</v>
      </c>
      <c r="E204" s="34">
        <f>SUM(E205:E206)</f>
        <v>582699.28</v>
      </c>
      <c r="F204" s="34">
        <f>SUM(F205:F206)</f>
        <v>580309.15</v>
      </c>
      <c r="G204" s="34">
        <f>SUM(G205:G206)</f>
        <v>580309.15</v>
      </c>
      <c r="H204" s="34">
        <f>SUM(H205:H206)</f>
        <v>0</v>
      </c>
      <c r="I204" s="28">
        <f>F204/E204*100</f>
        <v>99.58981758137749</v>
      </c>
    </row>
    <row r="205" spans="1:9" s="5" customFormat="1" ht="12.75">
      <c r="A205" s="25"/>
      <c r="B205" s="25"/>
      <c r="C205" s="25">
        <v>2007</v>
      </c>
      <c r="D205" s="25" t="s">
        <v>165</v>
      </c>
      <c r="E205" s="37">
        <f>294025+231731.15</f>
        <v>525756.15</v>
      </c>
      <c r="F205" s="37">
        <v>523955.94</v>
      </c>
      <c r="G205" s="38">
        <f>F205</f>
        <v>523955.94</v>
      </c>
      <c r="H205" s="46"/>
      <c r="I205" s="38">
        <f>F205/E205*100</f>
        <v>99.65759601670851</v>
      </c>
    </row>
    <row r="206" spans="1:9" s="32" customFormat="1" ht="12.75">
      <c r="A206" s="25"/>
      <c r="B206" s="25"/>
      <c r="C206" s="25">
        <v>2009</v>
      </c>
      <c r="D206" s="25" t="s">
        <v>166</v>
      </c>
      <c r="E206" s="37">
        <f>44675+12268.13</f>
        <v>56943.13</v>
      </c>
      <c r="F206" s="37">
        <v>56353.21</v>
      </c>
      <c r="G206" s="38">
        <f>F206</f>
        <v>56353.21</v>
      </c>
      <c r="H206" s="59"/>
      <c r="I206" s="38">
        <f>F206/E206*100</f>
        <v>98.96401901335597</v>
      </c>
    </row>
    <row r="207" spans="1:9" s="91" customFormat="1" ht="12.75">
      <c r="A207" s="89"/>
      <c r="B207" s="89"/>
      <c r="C207" s="89"/>
      <c r="D207" s="89" t="s">
        <v>168</v>
      </c>
      <c r="E207" s="90">
        <f>SUM(E211,E208)</f>
        <v>20000</v>
      </c>
      <c r="F207" s="90">
        <f>SUM(F211,F208)</f>
        <v>19932.22</v>
      </c>
      <c r="G207" s="90">
        <f>SUM(G211,G208)</f>
        <v>19932.22</v>
      </c>
      <c r="H207" s="90">
        <f>SUM(H211,H208)</f>
        <v>0</v>
      </c>
      <c r="I207" s="90">
        <f>F207/E207*100</f>
        <v>99.6611</v>
      </c>
    </row>
    <row r="208" spans="1:9" s="32" customFormat="1" ht="12.75">
      <c r="A208" s="29">
        <v>600</v>
      </c>
      <c r="B208" s="29"/>
      <c r="C208" s="29"/>
      <c r="D208" s="29" t="s">
        <v>36</v>
      </c>
      <c r="E208" s="30">
        <f>SUM(E209)</f>
        <v>10000</v>
      </c>
      <c r="F208" s="30">
        <f>SUM(F209)</f>
        <v>9932.22</v>
      </c>
      <c r="G208" s="30">
        <f>SUM(G209)</f>
        <v>9932.22</v>
      </c>
      <c r="H208" s="31">
        <f>SUM(H209)</f>
        <v>0</v>
      </c>
      <c r="I208" s="28">
        <f>F208/E208*100</f>
        <v>99.3222</v>
      </c>
    </row>
    <row r="209" spans="1:9" s="36" customFormat="1" ht="12.75">
      <c r="A209" s="33"/>
      <c r="B209" s="33">
        <v>60013</v>
      </c>
      <c r="C209" s="33"/>
      <c r="D209" s="33" t="s">
        <v>169</v>
      </c>
      <c r="E209" s="34">
        <f>SUM(E210:E210)</f>
        <v>10000</v>
      </c>
      <c r="F209" s="34">
        <f>SUM(F210:F210)</f>
        <v>9932.22</v>
      </c>
      <c r="G209" s="34">
        <f>SUM(G210:G210)</f>
        <v>9932.22</v>
      </c>
      <c r="H209" s="35">
        <f>SUM(H210:H210)</f>
        <v>0</v>
      </c>
      <c r="I209" s="28">
        <f>F209/E209*100</f>
        <v>99.3222</v>
      </c>
    </row>
    <row r="210" spans="1:9" s="5" customFormat="1" ht="12.75">
      <c r="A210" s="25"/>
      <c r="B210" s="25"/>
      <c r="C210" s="25">
        <v>2330</v>
      </c>
      <c r="D210" s="25" t="s">
        <v>170</v>
      </c>
      <c r="E210" s="37">
        <f>10000</f>
        <v>10000</v>
      </c>
      <c r="F210" s="37">
        <v>9932.22</v>
      </c>
      <c r="G210" s="38">
        <f>F210</f>
        <v>9932.22</v>
      </c>
      <c r="H210" s="39"/>
      <c r="I210" s="38">
        <f>F210/E210*100</f>
        <v>99.3222</v>
      </c>
    </row>
    <row r="211" spans="1:9" s="36" customFormat="1" ht="12.75">
      <c r="A211" s="29">
        <v>921</v>
      </c>
      <c r="B211" s="29"/>
      <c r="C211" s="29"/>
      <c r="D211" s="29" t="s">
        <v>133</v>
      </c>
      <c r="E211" s="30">
        <f>SUM(E212)</f>
        <v>10000</v>
      </c>
      <c r="F211" s="30">
        <f>SUM(F212)</f>
        <v>10000</v>
      </c>
      <c r="G211" s="30">
        <f>SUM(G212)</f>
        <v>10000</v>
      </c>
      <c r="H211" s="31">
        <f>SUM(H212)</f>
        <v>0</v>
      </c>
      <c r="I211" s="28">
        <f>F211/E211*100</f>
        <v>100</v>
      </c>
    </row>
    <row r="212" spans="1:9" s="5" customFormat="1" ht="12.75">
      <c r="A212" s="33"/>
      <c r="B212" s="33">
        <v>92116</v>
      </c>
      <c r="C212" s="33"/>
      <c r="D212" s="33" t="s">
        <v>171</v>
      </c>
      <c r="E212" s="34">
        <f>SUM(E213)</f>
        <v>10000</v>
      </c>
      <c r="F212" s="34">
        <f>SUM(F213)</f>
        <v>10000</v>
      </c>
      <c r="G212" s="34">
        <f>SUM(G213)</f>
        <v>10000</v>
      </c>
      <c r="H212" s="35">
        <f>SUM(H213)</f>
        <v>0</v>
      </c>
      <c r="I212" s="28">
        <f>F212/E212*100</f>
        <v>100</v>
      </c>
    </row>
    <row r="213" spans="1:9" s="5" customFormat="1" ht="12.75">
      <c r="A213" s="25"/>
      <c r="B213" s="25"/>
      <c r="C213" s="25">
        <v>2320</v>
      </c>
      <c r="D213" s="25" t="s">
        <v>172</v>
      </c>
      <c r="E213" s="37">
        <v>10000</v>
      </c>
      <c r="F213" s="37">
        <v>10000</v>
      </c>
      <c r="G213" s="37">
        <f>F213</f>
        <v>10000</v>
      </c>
      <c r="H213" s="38"/>
      <c r="I213" s="38">
        <f>F213/E213*100</f>
        <v>100</v>
      </c>
    </row>
    <row r="214" spans="1:9" s="5" customFormat="1" ht="12.75">
      <c r="A214" s="52"/>
      <c r="B214" s="52"/>
      <c r="C214" s="52"/>
      <c r="D214" s="52" t="s">
        <v>173</v>
      </c>
      <c r="E214" s="53">
        <f>SUM(E216,E219,E224,E231)</f>
        <v>8755517.47</v>
      </c>
      <c r="F214" s="53">
        <f>SUM(F216,F219,F224,F231)</f>
        <v>8545789.25</v>
      </c>
      <c r="G214" s="53">
        <f>SUM(G216,G219,G224,G231)</f>
        <v>8545789.25</v>
      </c>
      <c r="H214" s="53">
        <f>SUM(H216,H219,H224,H231)</f>
        <v>0</v>
      </c>
      <c r="I214" s="53">
        <f>F214/E214*100</f>
        <v>97.6046165093198</v>
      </c>
    </row>
    <row r="215" spans="1:9" s="32" customFormat="1" ht="12.75">
      <c r="A215" s="54"/>
      <c r="B215" s="54"/>
      <c r="C215" s="54"/>
      <c r="D215" s="54" t="s">
        <v>23</v>
      </c>
      <c r="E215" s="55"/>
      <c r="F215" s="55"/>
      <c r="G215" s="92"/>
      <c r="H215" s="93"/>
      <c r="I215" s="28"/>
    </row>
    <row r="216" spans="1:9" s="36" customFormat="1" ht="12.75">
      <c r="A216" s="18" t="s">
        <v>24</v>
      </c>
      <c r="B216" s="18"/>
      <c r="C216" s="18"/>
      <c r="D216" s="29" t="s">
        <v>25</v>
      </c>
      <c r="E216" s="70">
        <f>SUM(E217)</f>
        <v>511252.47</v>
      </c>
      <c r="F216" s="70">
        <f>SUM(F217)</f>
        <v>511252.47</v>
      </c>
      <c r="G216" s="70">
        <f>SUM(G217)</f>
        <v>511252.47</v>
      </c>
      <c r="H216" s="31">
        <f>SUM(H217)</f>
        <v>0</v>
      </c>
      <c r="I216" s="28">
        <f>F216/E216*100</f>
        <v>100</v>
      </c>
    </row>
    <row r="217" spans="1:9" s="5" customFormat="1" ht="12.75">
      <c r="A217" s="71"/>
      <c r="B217" s="71" t="s">
        <v>158</v>
      </c>
      <c r="C217" s="71"/>
      <c r="D217" s="71" t="s">
        <v>64</v>
      </c>
      <c r="E217" s="72">
        <f>SUM(E218)</f>
        <v>511252.47</v>
      </c>
      <c r="F217" s="72">
        <f>SUM(F218)</f>
        <v>511252.47</v>
      </c>
      <c r="G217" s="72">
        <f>SUM(G218)</f>
        <v>511252.47</v>
      </c>
      <c r="H217" s="35">
        <f>SUM(H218)</f>
        <v>0</v>
      </c>
      <c r="I217" s="28">
        <f>F217/E217*100</f>
        <v>100</v>
      </c>
    </row>
    <row r="218" spans="1:9" s="32" customFormat="1" ht="12.75">
      <c r="A218" s="54"/>
      <c r="B218" s="54"/>
      <c r="C218" s="54">
        <v>2010</v>
      </c>
      <c r="D218" s="25" t="s">
        <v>174</v>
      </c>
      <c r="E218" s="74">
        <f>287321.17+223931.3</f>
        <v>511252.47</v>
      </c>
      <c r="F218" s="74">
        <v>511252.47</v>
      </c>
      <c r="G218" s="38">
        <f>F218</f>
        <v>511252.47</v>
      </c>
      <c r="H218" s="75"/>
      <c r="I218" s="38">
        <f>F218/E218*100</f>
        <v>100</v>
      </c>
    </row>
    <row r="219" spans="1:9" s="36" customFormat="1" ht="12.75">
      <c r="A219" s="29">
        <v>750</v>
      </c>
      <c r="B219" s="29"/>
      <c r="C219" s="29"/>
      <c r="D219" s="29" t="s">
        <v>56</v>
      </c>
      <c r="E219" s="30">
        <f>SUM(E220,E222)</f>
        <v>223536</v>
      </c>
      <c r="F219" s="30">
        <f>SUM(F220,F222)</f>
        <v>223536</v>
      </c>
      <c r="G219" s="30">
        <f>SUM(G220,G222)</f>
        <v>223536</v>
      </c>
      <c r="H219" s="31">
        <f>SUM(H220,H222)</f>
        <v>0</v>
      </c>
      <c r="I219" s="28">
        <f>F219/E219*100</f>
        <v>100</v>
      </c>
    </row>
    <row r="220" spans="1:9" s="5" customFormat="1" ht="12.75">
      <c r="A220" s="33"/>
      <c r="B220" s="33">
        <v>75011</v>
      </c>
      <c r="C220" s="33"/>
      <c r="D220" s="33" t="s">
        <v>57</v>
      </c>
      <c r="E220" s="34">
        <f>SUM(E221)</f>
        <v>193085</v>
      </c>
      <c r="F220" s="34">
        <f>SUM(F221)</f>
        <v>193085</v>
      </c>
      <c r="G220" s="34">
        <f>SUM(G221)</f>
        <v>193085</v>
      </c>
      <c r="H220" s="35">
        <f>SUM(H221)</f>
        <v>0</v>
      </c>
      <c r="I220" s="28">
        <f>F220/E220*100</f>
        <v>100</v>
      </c>
    </row>
    <row r="221" spans="1:9" s="32" customFormat="1" ht="12.75">
      <c r="A221" s="25"/>
      <c r="B221" s="25"/>
      <c r="C221" s="25">
        <v>2010</v>
      </c>
      <c r="D221" s="25" t="s">
        <v>174</v>
      </c>
      <c r="E221" s="37">
        <v>193085</v>
      </c>
      <c r="F221" s="37">
        <v>193085</v>
      </c>
      <c r="G221" s="38">
        <f>F221</f>
        <v>193085</v>
      </c>
      <c r="H221" s="75"/>
      <c r="I221" s="38">
        <f>F221/E221*100</f>
        <v>100</v>
      </c>
    </row>
    <row r="222" spans="1:9" s="32" customFormat="1" ht="12.75">
      <c r="A222" s="29"/>
      <c r="B222" s="29">
        <v>75056</v>
      </c>
      <c r="C222" s="29"/>
      <c r="D222" s="29" t="s">
        <v>175</v>
      </c>
      <c r="E222" s="30">
        <f>SUM(E223)</f>
        <v>30451</v>
      </c>
      <c r="F222" s="30">
        <f>SUM(F223)</f>
        <v>30451</v>
      </c>
      <c r="G222" s="30">
        <f>SUM(G223)</f>
        <v>30451</v>
      </c>
      <c r="H222" s="31">
        <f>SUM(H223)</f>
        <v>0</v>
      </c>
      <c r="I222" s="28">
        <f>F222/E222*100</f>
        <v>100</v>
      </c>
    </row>
    <row r="223" spans="1:9" s="32" customFormat="1" ht="12.75">
      <c r="A223" s="25"/>
      <c r="B223" s="25"/>
      <c r="C223" s="25">
        <v>2010</v>
      </c>
      <c r="D223" s="25" t="s">
        <v>174</v>
      </c>
      <c r="E223" s="37">
        <f>16474+13977</f>
        <v>30451</v>
      </c>
      <c r="F223" s="37">
        <v>30451</v>
      </c>
      <c r="G223" s="38">
        <f>F223</f>
        <v>30451</v>
      </c>
      <c r="H223" s="75"/>
      <c r="I223" s="38">
        <f>F223/E223*100</f>
        <v>100</v>
      </c>
    </row>
    <row r="224" spans="1:9" s="36" customFormat="1" ht="12.75">
      <c r="A224" s="29">
        <v>751</v>
      </c>
      <c r="B224" s="29"/>
      <c r="C224" s="29"/>
      <c r="D224" s="29" t="s">
        <v>176</v>
      </c>
      <c r="E224" s="30">
        <f>SUM(E225,E229,E227)</f>
        <v>45826</v>
      </c>
      <c r="F224" s="30">
        <f>SUM(F225,F229,F227)</f>
        <v>45666</v>
      </c>
      <c r="G224" s="70">
        <f>SUM(G225,G229,G227)</f>
        <v>45666</v>
      </c>
      <c r="H224" s="31">
        <f>SUM(H225,H229,H227)</f>
        <v>0</v>
      </c>
      <c r="I224" s="28">
        <f>F224/E224*100</f>
        <v>99.65085322742549</v>
      </c>
    </row>
    <row r="225" spans="1:9" s="5" customFormat="1" ht="12.75">
      <c r="A225" s="33"/>
      <c r="B225" s="33">
        <v>75101</v>
      </c>
      <c r="C225" s="33"/>
      <c r="D225" s="33" t="s">
        <v>177</v>
      </c>
      <c r="E225" s="34">
        <f>SUM(E226)</f>
        <v>3300</v>
      </c>
      <c r="F225" s="34">
        <f>SUM(F226)</f>
        <v>3300</v>
      </c>
      <c r="G225" s="34">
        <f>SUM(G226)</f>
        <v>3300</v>
      </c>
      <c r="H225" s="35">
        <f>SUM(H226)</f>
        <v>0</v>
      </c>
      <c r="I225" s="28">
        <f>F225/E225*100</f>
        <v>100</v>
      </c>
    </row>
    <row r="226" spans="1:9" s="36" customFormat="1" ht="12.75">
      <c r="A226" s="25"/>
      <c r="B226" s="25"/>
      <c r="C226" s="25">
        <v>2010</v>
      </c>
      <c r="D226" s="25" t="s">
        <v>174</v>
      </c>
      <c r="E226" s="37">
        <v>3300</v>
      </c>
      <c r="F226" s="37">
        <v>3300</v>
      </c>
      <c r="G226" s="60">
        <f>F226</f>
        <v>3300</v>
      </c>
      <c r="H226" s="63"/>
      <c r="I226" s="38">
        <f>F226/E226*100</f>
        <v>100</v>
      </c>
    </row>
    <row r="227" spans="1:9" s="36" customFormat="1" ht="12.75">
      <c r="A227" s="33"/>
      <c r="B227" s="33">
        <v>75108</v>
      </c>
      <c r="C227" s="33"/>
      <c r="D227" s="33" t="s">
        <v>178</v>
      </c>
      <c r="E227" s="34">
        <f>SUM(E228)</f>
        <v>42276</v>
      </c>
      <c r="F227" s="34">
        <f>SUM(F228)</f>
        <v>42116</v>
      </c>
      <c r="G227" s="34">
        <f>SUM(G228)</f>
        <v>42116</v>
      </c>
      <c r="H227" s="35">
        <f>SUM(H228)</f>
        <v>0</v>
      </c>
      <c r="I227" s="28">
        <f>F227/E227*100</f>
        <v>99.62153467688523</v>
      </c>
    </row>
    <row r="228" spans="1:9" s="36" customFormat="1" ht="12.75">
      <c r="A228" s="25"/>
      <c r="B228" s="25"/>
      <c r="C228" s="25">
        <v>2010</v>
      </c>
      <c r="D228" s="25" t="s">
        <v>174</v>
      </c>
      <c r="E228" s="37">
        <f>19236+23040</f>
        <v>42276</v>
      </c>
      <c r="F228" s="37">
        <v>42116</v>
      </c>
      <c r="G228" s="60">
        <f>F228</f>
        <v>42116</v>
      </c>
      <c r="H228" s="63"/>
      <c r="I228" s="38">
        <f>F228/E228*100</f>
        <v>99.62153467688523</v>
      </c>
    </row>
    <row r="229" spans="1:9" s="36" customFormat="1" ht="12.75">
      <c r="A229" s="33"/>
      <c r="B229" s="33">
        <v>75109</v>
      </c>
      <c r="C229" s="33"/>
      <c r="D229" s="33" t="s">
        <v>179</v>
      </c>
      <c r="E229" s="34">
        <f>SUM(E230)</f>
        <v>250</v>
      </c>
      <c r="F229" s="34">
        <f>SUM(F230)</f>
        <v>250</v>
      </c>
      <c r="G229" s="34">
        <f>SUM(G230)</f>
        <v>250</v>
      </c>
      <c r="H229" s="35">
        <f>SUM(H230)</f>
        <v>0</v>
      </c>
      <c r="I229" s="28">
        <f>F229/E229*100</f>
        <v>100</v>
      </c>
    </row>
    <row r="230" spans="1:9" s="36" customFormat="1" ht="12.75">
      <c r="A230" s="25"/>
      <c r="B230" s="25"/>
      <c r="C230" s="25">
        <v>2010</v>
      </c>
      <c r="D230" s="25" t="s">
        <v>174</v>
      </c>
      <c r="E230" s="37">
        <v>250</v>
      </c>
      <c r="F230" s="37">
        <v>250</v>
      </c>
      <c r="G230" s="60">
        <f>F230</f>
        <v>250</v>
      </c>
      <c r="H230" s="63"/>
      <c r="I230" s="38">
        <f>F230/E230*100</f>
        <v>100</v>
      </c>
    </row>
    <row r="231" spans="1:9" s="36" customFormat="1" ht="12.75">
      <c r="A231" s="29">
        <v>852</v>
      </c>
      <c r="B231" s="29"/>
      <c r="C231" s="29"/>
      <c r="D231" s="29" t="s">
        <v>180</v>
      </c>
      <c r="E231" s="30">
        <f>SUM(E232,E234,E236)</f>
        <v>7974903</v>
      </c>
      <c r="F231" s="30">
        <f>SUM(F232,F234,F236)</f>
        <v>7765334.779999999</v>
      </c>
      <c r="G231" s="30">
        <f>SUM(G232,G234,G236)</f>
        <v>7765334.779999999</v>
      </c>
      <c r="H231" s="30">
        <f>SUM(H232,H234,H236)</f>
        <v>0</v>
      </c>
      <c r="I231" s="28">
        <f>F231/E231*100</f>
        <v>97.37215336663027</v>
      </c>
    </row>
    <row r="232" spans="1:9" s="5" customFormat="1" ht="12.75">
      <c r="A232" s="33"/>
      <c r="B232" s="33">
        <v>85212</v>
      </c>
      <c r="C232" s="33"/>
      <c r="D232" s="94" t="s">
        <v>181</v>
      </c>
      <c r="E232" s="34">
        <f>SUM(E233:E233)</f>
        <v>7931088</v>
      </c>
      <c r="F232" s="34">
        <f>SUM(F233:F233)</f>
        <v>7723928.77</v>
      </c>
      <c r="G232" s="34">
        <f>SUM(G233:G233)</f>
        <v>7723928.77</v>
      </c>
      <c r="H232" s="34">
        <f>SUM(H233:H233)</f>
        <v>0</v>
      </c>
      <c r="I232" s="28">
        <f>F232/E232*100</f>
        <v>97.38800994264595</v>
      </c>
    </row>
    <row r="233" spans="1:9" s="36" customFormat="1" ht="12.75">
      <c r="A233" s="25"/>
      <c r="B233" s="25"/>
      <c r="C233" s="25">
        <v>2010</v>
      </c>
      <c r="D233" s="25" t="s">
        <v>174</v>
      </c>
      <c r="E233" s="37">
        <f>7704308-112727-26617-73000+552827-113703</f>
        <v>7931088</v>
      </c>
      <c r="F233" s="37">
        <v>7723928.77</v>
      </c>
      <c r="G233" s="60">
        <f>F233</f>
        <v>7723928.77</v>
      </c>
      <c r="H233" s="48"/>
      <c r="I233" s="38">
        <f>F233/E233*100</f>
        <v>97.38800994264595</v>
      </c>
    </row>
    <row r="234" spans="1:9" s="5" customFormat="1" ht="12.75">
      <c r="A234" s="33"/>
      <c r="B234" s="33">
        <v>85213</v>
      </c>
      <c r="C234" s="33"/>
      <c r="D234" s="33" t="s">
        <v>150</v>
      </c>
      <c r="E234" s="34">
        <f>SUM(E235)</f>
        <v>26115</v>
      </c>
      <c r="F234" s="34">
        <f>SUM(F235)</f>
        <v>25506.01</v>
      </c>
      <c r="G234" s="34">
        <f>SUM(G235)</f>
        <v>25506.01</v>
      </c>
      <c r="H234" s="34">
        <f>SUM(H235)</f>
        <v>0</v>
      </c>
      <c r="I234" s="28">
        <f>F234/E234*100</f>
        <v>97.6680451847597</v>
      </c>
    </row>
    <row r="235" spans="1:9" s="36" customFormat="1" ht="12.75">
      <c r="A235" s="25"/>
      <c r="B235" s="25"/>
      <c r="C235" s="25">
        <v>2010</v>
      </c>
      <c r="D235" s="25" t="s">
        <v>174</v>
      </c>
      <c r="E235" s="37">
        <f>15501-288+1729+5058+4443-328</f>
        <v>26115</v>
      </c>
      <c r="F235" s="37">
        <v>25506.01</v>
      </c>
      <c r="G235" s="60">
        <f>F235</f>
        <v>25506.01</v>
      </c>
      <c r="H235" s="48"/>
      <c r="I235" s="38">
        <f>F235/E235*100</f>
        <v>97.6680451847597</v>
      </c>
    </row>
    <row r="236" spans="1:9" s="5" customFormat="1" ht="12.75">
      <c r="A236" s="33"/>
      <c r="B236" s="33">
        <v>85295</v>
      </c>
      <c r="C236" s="33"/>
      <c r="D236" s="33" t="s">
        <v>131</v>
      </c>
      <c r="E236" s="34">
        <f>SUM(E237)</f>
        <v>17700</v>
      </c>
      <c r="F236" s="34">
        <f>SUM(F237)</f>
        <v>15900</v>
      </c>
      <c r="G236" s="34">
        <f>SUM(G237)</f>
        <v>15900</v>
      </c>
      <c r="H236" s="35">
        <f>SUM(H237)</f>
        <v>0</v>
      </c>
      <c r="I236" s="28">
        <f>F236/E236*100</f>
        <v>89.83050847457628</v>
      </c>
    </row>
    <row r="237" spans="1:9" s="36" customFormat="1" ht="12.75">
      <c r="A237" s="25"/>
      <c r="B237" s="25"/>
      <c r="C237" s="25">
        <v>2010</v>
      </c>
      <c r="D237" s="25" t="s">
        <v>174</v>
      </c>
      <c r="E237" s="37">
        <f>140237-122537</f>
        <v>17700</v>
      </c>
      <c r="F237" s="37">
        <v>15900</v>
      </c>
      <c r="G237" s="38">
        <f>F237</f>
        <v>15900</v>
      </c>
      <c r="H237" s="63"/>
      <c r="I237" s="38">
        <f>F237/E237*100</f>
        <v>89.83050847457628</v>
      </c>
    </row>
    <row r="238" spans="1:9" s="32" customFormat="1" ht="12.75">
      <c r="A238" s="95"/>
      <c r="B238" s="67"/>
      <c r="C238" s="96"/>
      <c r="D238" s="89" t="s">
        <v>182</v>
      </c>
      <c r="E238" s="90">
        <f>SUM(E239,E241,E243)</f>
        <v>22008845</v>
      </c>
      <c r="F238" s="90">
        <f>SUM(F239,F241,F243)</f>
        <v>22008845</v>
      </c>
      <c r="G238" s="90">
        <f>SUM(G239,G241,G243)</f>
        <v>22008845</v>
      </c>
      <c r="H238" s="24">
        <f>SUM(H239,H241,H243)</f>
        <v>0</v>
      </c>
      <c r="I238" s="24">
        <f>F238/E238*100</f>
        <v>100</v>
      </c>
    </row>
    <row r="239" spans="1:9" s="5" customFormat="1" ht="12.75">
      <c r="A239" s="29">
        <v>758</v>
      </c>
      <c r="B239" s="29">
        <v>75801</v>
      </c>
      <c r="C239" s="29"/>
      <c r="D239" s="29" t="s">
        <v>183</v>
      </c>
      <c r="E239" s="30">
        <f>SUM(E240)</f>
        <v>12803239</v>
      </c>
      <c r="F239" s="30">
        <f>SUM(F240)</f>
        <v>12803239</v>
      </c>
      <c r="G239" s="30">
        <f>SUM(G240)</f>
        <v>12803239</v>
      </c>
      <c r="H239" s="31">
        <f>SUM(H240)</f>
        <v>0</v>
      </c>
      <c r="I239" s="28">
        <f>F239/E239*100</f>
        <v>100</v>
      </c>
    </row>
    <row r="240" spans="1:9" s="32" customFormat="1" ht="12.75">
      <c r="A240" s="25"/>
      <c r="B240" s="25"/>
      <c r="C240" s="25">
        <v>2920</v>
      </c>
      <c r="D240" s="25" t="s">
        <v>184</v>
      </c>
      <c r="E240" s="37">
        <f>12470776+275380+35000+22083</f>
        <v>12803239</v>
      </c>
      <c r="F240" s="37">
        <v>12803239</v>
      </c>
      <c r="G240" s="37">
        <f>F240</f>
        <v>12803239</v>
      </c>
      <c r="H240" s="38"/>
      <c r="I240" s="38">
        <f>F240/E240*100</f>
        <v>100</v>
      </c>
    </row>
    <row r="241" spans="1:9" s="5" customFormat="1" ht="12.75">
      <c r="A241" s="29">
        <v>758</v>
      </c>
      <c r="B241" s="29">
        <v>75807</v>
      </c>
      <c r="C241" s="29"/>
      <c r="D241" s="29" t="s">
        <v>185</v>
      </c>
      <c r="E241" s="30">
        <f>SUM(E242)</f>
        <v>7465714</v>
      </c>
      <c r="F241" s="30">
        <f>SUM(F242)</f>
        <v>7465714</v>
      </c>
      <c r="G241" s="30">
        <f>SUM(G242)</f>
        <v>7465714</v>
      </c>
      <c r="H241" s="31">
        <f>SUM(H242)</f>
        <v>0</v>
      </c>
      <c r="I241" s="28">
        <f>F241/E241*100</f>
        <v>100</v>
      </c>
    </row>
    <row r="242" spans="1:9" s="32" customFormat="1" ht="12.75">
      <c r="A242" s="25"/>
      <c r="B242" s="25"/>
      <c r="C242" s="25">
        <v>2920</v>
      </c>
      <c r="D242" s="25" t="s">
        <v>186</v>
      </c>
      <c r="E242" s="37">
        <v>7465714</v>
      </c>
      <c r="F242" s="37">
        <v>7465714</v>
      </c>
      <c r="G242" s="37">
        <f>F242</f>
        <v>7465714</v>
      </c>
      <c r="H242" s="38"/>
      <c r="I242" s="38">
        <f>F242/E242*100</f>
        <v>100</v>
      </c>
    </row>
    <row r="243" spans="1:9" s="5" customFormat="1" ht="12.75">
      <c r="A243" s="29">
        <v>758</v>
      </c>
      <c r="B243" s="29">
        <v>75831</v>
      </c>
      <c r="C243" s="29"/>
      <c r="D243" s="29" t="s">
        <v>187</v>
      </c>
      <c r="E243" s="30">
        <f>SUM(E244)</f>
        <v>1739892</v>
      </c>
      <c r="F243" s="30">
        <f>SUM(F244)</f>
        <v>1739892</v>
      </c>
      <c r="G243" s="30">
        <f>SUM(G244)</f>
        <v>1739892</v>
      </c>
      <c r="H243" s="31">
        <f>SUM(H244)</f>
        <v>0</v>
      </c>
      <c r="I243" s="28">
        <f>F243/E243*100</f>
        <v>100</v>
      </c>
    </row>
    <row r="244" spans="1:9" s="32" customFormat="1" ht="12.75">
      <c r="A244" s="25"/>
      <c r="B244" s="25"/>
      <c r="C244" s="25">
        <v>2920</v>
      </c>
      <c r="D244" s="25" t="s">
        <v>186</v>
      </c>
      <c r="E244" s="37">
        <v>1739892</v>
      </c>
      <c r="F244" s="37">
        <v>1739892</v>
      </c>
      <c r="G244" s="37">
        <f>F244</f>
        <v>1739892</v>
      </c>
      <c r="H244" s="38"/>
      <c r="I244" s="38">
        <f>F244/E244*100</f>
        <v>100</v>
      </c>
    </row>
    <row r="245" spans="1:9" s="5" customFormat="1" ht="12.75">
      <c r="A245" s="97"/>
      <c r="B245" s="98"/>
      <c r="C245" s="99"/>
      <c r="D245" s="96" t="s">
        <v>188</v>
      </c>
      <c r="E245" s="90">
        <f>SUM(E11,E134,E184,E207,E214,E238)</f>
        <v>88759841.15</v>
      </c>
      <c r="F245" s="90">
        <f>SUM(F11,F134,F184,F207,F214,F238)</f>
        <v>72674133.27000001</v>
      </c>
      <c r="G245" s="90">
        <f>SUM(G11,G134,G184,G207,G214,G238)</f>
        <v>61924678.14</v>
      </c>
      <c r="H245" s="24">
        <f>SUM(H11,H134,H184,H207,H214,H238)</f>
        <v>10749455.13</v>
      </c>
      <c r="I245" s="24">
        <f>F245/E245*100</f>
        <v>81.87726828756273</v>
      </c>
    </row>
    <row r="246" spans="1:9" s="5" customFormat="1" ht="12.75">
      <c r="A246" s="100"/>
      <c r="B246" s="100"/>
      <c r="C246" s="100"/>
      <c r="D246" s="25" t="s">
        <v>189</v>
      </c>
      <c r="E246" s="26">
        <f>SUM(E247:E249)</f>
        <v>36477698.31</v>
      </c>
      <c r="F246" s="26">
        <f>SUM(F247:F249)</f>
        <v>19957957.990000002</v>
      </c>
      <c r="G246" s="26">
        <f>SUM(G247:G249)</f>
        <v>10852260.18</v>
      </c>
      <c r="H246" s="28">
        <f>SUM(H247:H249)</f>
        <v>9105697.81</v>
      </c>
      <c r="I246" s="28">
        <f>F246/E246*100</f>
        <v>54.712766744191</v>
      </c>
    </row>
    <row r="247" spans="1:9" s="5" customFormat="1" ht="12.75">
      <c r="A247" s="101"/>
      <c r="B247" s="101"/>
      <c r="C247" s="101"/>
      <c r="D247" s="25" t="s">
        <v>190</v>
      </c>
      <c r="E247" s="26">
        <f>E134</f>
        <v>27702180.84</v>
      </c>
      <c r="F247" s="26">
        <f>F134</f>
        <v>11392236.520000001</v>
      </c>
      <c r="G247" s="26">
        <f>G134</f>
        <v>2286538.71</v>
      </c>
      <c r="H247" s="28">
        <f>H134</f>
        <v>9105697.81</v>
      </c>
      <c r="I247" s="28">
        <f>F247/E247*100</f>
        <v>41.12396993506884</v>
      </c>
    </row>
    <row r="248" spans="1:9" s="5" customFormat="1" ht="12.75">
      <c r="A248" s="101"/>
      <c r="B248" s="101"/>
      <c r="C248" s="101"/>
      <c r="D248" s="25" t="s">
        <v>191</v>
      </c>
      <c r="E248" s="26">
        <f>E214</f>
        <v>8755517.47</v>
      </c>
      <c r="F248" s="26">
        <f>F214</f>
        <v>8545789.25</v>
      </c>
      <c r="G248" s="26">
        <f>G214</f>
        <v>8545789.25</v>
      </c>
      <c r="H248" s="28">
        <f>H214</f>
        <v>0</v>
      </c>
      <c r="I248" s="28">
        <f>F248/E248*100</f>
        <v>97.6046165093198</v>
      </c>
    </row>
    <row r="249" spans="1:9" s="5" customFormat="1" ht="12.75">
      <c r="A249" s="101"/>
      <c r="B249" s="101"/>
      <c r="C249" s="101"/>
      <c r="D249" s="25" t="s">
        <v>192</v>
      </c>
      <c r="E249" s="26">
        <f>E207</f>
        <v>20000</v>
      </c>
      <c r="F249" s="26">
        <f>F207</f>
        <v>19932.22</v>
      </c>
      <c r="G249" s="26">
        <f>G207</f>
        <v>19932.22</v>
      </c>
      <c r="H249" s="28">
        <f>H207</f>
        <v>0</v>
      </c>
      <c r="I249" s="28">
        <f>F249/E249*100</f>
        <v>99.6611</v>
      </c>
    </row>
    <row r="250" spans="1:9" s="5" customFormat="1" ht="12.75">
      <c r="A250" s="101"/>
      <c r="B250" s="101"/>
      <c r="C250" s="101"/>
      <c r="D250" s="25" t="s">
        <v>193</v>
      </c>
      <c r="E250" s="26">
        <f>E184</f>
        <v>1088126.84</v>
      </c>
      <c r="F250" s="26">
        <f>F184</f>
        <v>941832.78</v>
      </c>
      <c r="G250" s="26">
        <f>G184</f>
        <v>941832.78</v>
      </c>
      <c r="H250" s="28">
        <f>H184</f>
        <v>0</v>
      </c>
      <c r="I250" s="28">
        <f>F250/E250*100</f>
        <v>86.5554221601592</v>
      </c>
    </row>
    <row r="251" spans="1:4" ht="12.75">
      <c r="A251" s="102"/>
      <c r="B251" s="102"/>
      <c r="C251" s="102"/>
      <c r="D251" s="102"/>
    </row>
    <row r="252" spans="1:6" ht="12.75">
      <c r="A252" s="103" t="s">
        <v>194</v>
      </c>
      <c r="B252" s="103"/>
      <c r="C252" s="103"/>
      <c r="D252" s="103"/>
      <c r="E252" s="102"/>
      <c r="F252" s="102"/>
    </row>
    <row r="253" spans="1:6" ht="12.75">
      <c r="A253" s="102"/>
      <c r="B253" s="102"/>
      <c r="C253" s="102"/>
      <c r="D253" s="102"/>
      <c r="E253" s="104"/>
      <c r="F253" s="104"/>
    </row>
    <row r="254" spans="1:6" ht="12.75">
      <c r="A254" s="102"/>
      <c r="B254" s="102"/>
      <c r="C254" s="102"/>
      <c r="D254" s="102"/>
      <c r="E254" s="105">
        <f>SUBTOTAL(9,E239:E243)</f>
        <v>42277798</v>
      </c>
      <c r="F254" s="104">
        <f>F245-72674133.27</f>
        <v>0</v>
      </c>
    </row>
    <row r="255" spans="1:8" ht="12.75">
      <c r="A255" s="102"/>
      <c r="B255" s="102"/>
      <c r="C255" s="102"/>
      <c r="D255" s="106"/>
      <c r="G255"/>
      <c r="H255"/>
    </row>
    <row r="256" spans="1:9" ht="12.75">
      <c r="A256" s="102"/>
      <c r="B256" s="102"/>
      <c r="C256" s="102"/>
      <c r="D256" s="102"/>
      <c r="E256" s="107">
        <f>SUBTOTAL(9,E12:E245)</f>
        <v>392605189.75</v>
      </c>
      <c r="F256" s="107">
        <f>SUBTOTAL(9,F12:F245)</f>
        <v>311596323.8500001</v>
      </c>
      <c r="G256" s="108">
        <f>SUBTOTAL(9,G12:G245)</f>
        <v>259492805.52</v>
      </c>
      <c r="H256" s="108">
        <f>SUBTOTAL(9,H12:H245)</f>
        <v>52103518.32999999</v>
      </c>
      <c r="I256" s="109">
        <f>F256/E256*100</f>
        <v>79.36632830768639</v>
      </c>
    </row>
    <row r="257" spans="1:6" ht="12.75">
      <c r="A257" s="102"/>
      <c r="B257" s="102"/>
      <c r="C257" s="102"/>
      <c r="D257" s="102"/>
      <c r="E257" s="108">
        <f>87566962.01-E245</f>
        <v>-1192879.1400000006</v>
      </c>
      <c r="F257" s="108"/>
    </row>
    <row r="258" spans="1:4" ht="12.75">
      <c r="A258" s="102"/>
      <c r="B258" s="102"/>
      <c r="C258" s="102"/>
      <c r="D258" s="102" t="s">
        <v>195</v>
      </c>
    </row>
    <row r="259" spans="1:4" ht="12.75">
      <c r="A259" s="102"/>
      <c r="B259" s="102"/>
      <c r="C259" s="102"/>
      <c r="D259" s="102" t="s">
        <v>196</v>
      </c>
    </row>
    <row r="260" spans="1:5" ht="12.75">
      <c r="A260" s="102"/>
      <c r="B260" s="102"/>
      <c r="C260" s="102"/>
      <c r="D260" s="102"/>
      <c r="E260" s="110">
        <v>1574848</v>
      </c>
    </row>
    <row r="261" spans="1:5" ht="12.75">
      <c r="A261" s="102"/>
      <c r="B261" s="102"/>
      <c r="C261" s="102"/>
      <c r="D261" s="102"/>
      <c r="E261" s="110">
        <v>311975</v>
      </c>
    </row>
    <row r="262" spans="1:5" ht="12.75">
      <c r="A262" s="102"/>
      <c r="B262" s="102"/>
      <c r="C262" s="102"/>
      <c r="D262" s="102"/>
      <c r="E262" s="110">
        <f>E245-E260+E261</f>
        <v>87496968.15</v>
      </c>
    </row>
    <row r="263" spans="1:4" ht="12.75">
      <c r="A263" s="102"/>
      <c r="B263" s="102"/>
      <c r="C263" s="102"/>
      <c r="D263" s="102"/>
    </row>
    <row r="264" spans="1:4" ht="12.75">
      <c r="A264" s="102"/>
      <c r="B264" s="102"/>
      <c r="C264" s="102"/>
      <c r="D264" s="102"/>
    </row>
    <row r="265" spans="1:4" ht="12.75">
      <c r="A265" s="102"/>
      <c r="B265" s="102"/>
      <c r="C265" s="102"/>
      <c r="D265" s="102"/>
    </row>
    <row r="266" spans="1:4" ht="12.75">
      <c r="A266" s="102"/>
      <c r="B266" s="102"/>
      <c r="C266" s="102"/>
      <c r="D266" s="102"/>
    </row>
    <row r="267" spans="1:4" ht="12.75">
      <c r="A267" s="102"/>
      <c r="B267" s="102"/>
      <c r="C267" s="102"/>
      <c r="D267" s="102"/>
    </row>
    <row r="268" spans="1:4" ht="12.75">
      <c r="A268" s="102"/>
      <c r="B268" s="102"/>
      <c r="C268" s="102"/>
      <c r="D268" s="102"/>
    </row>
    <row r="269" spans="1:4" ht="12.75">
      <c r="A269" s="102"/>
      <c r="B269" s="102"/>
      <c r="C269" s="102"/>
      <c r="D269" s="102"/>
    </row>
    <row r="270" spans="1:4" ht="12.75">
      <c r="A270" s="102"/>
      <c r="B270" s="102"/>
      <c r="C270" s="102"/>
      <c r="D270" s="102"/>
    </row>
    <row r="271" spans="1:4" ht="12.75">
      <c r="A271" s="102"/>
      <c r="B271" s="102"/>
      <c r="C271" s="102"/>
      <c r="D271" s="102"/>
    </row>
    <row r="272" spans="1:4" ht="12.75">
      <c r="A272" s="102"/>
      <c r="B272" s="102"/>
      <c r="C272" s="102"/>
      <c r="D272" s="102"/>
    </row>
    <row r="273" spans="1:4" ht="12.75">
      <c r="A273" s="102"/>
      <c r="B273" s="102"/>
      <c r="C273" s="102"/>
      <c r="D273" s="102"/>
    </row>
    <row r="274" spans="1:4" ht="12.75">
      <c r="A274" s="102"/>
      <c r="B274" s="102"/>
      <c r="C274" s="102"/>
      <c r="D274" s="102"/>
    </row>
    <row r="275" spans="1:4" ht="12.75">
      <c r="A275" s="102"/>
      <c r="B275" s="102"/>
      <c r="C275" s="102"/>
      <c r="D275" s="102"/>
    </row>
    <row r="276" spans="1:4" ht="12.75">
      <c r="A276" s="102"/>
      <c r="B276" s="102"/>
      <c r="C276" s="102"/>
      <c r="D276" s="102"/>
    </row>
    <row r="277" spans="1:4" ht="12.75">
      <c r="A277" s="102"/>
      <c r="B277" s="102"/>
      <c r="C277" s="102"/>
      <c r="D277" s="102"/>
    </row>
    <row r="278" spans="1:4" ht="12.75">
      <c r="A278" s="102"/>
      <c r="B278" s="102"/>
      <c r="C278" s="102"/>
      <c r="D278" s="102"/>
    </row>
    <row r="279" spans="1:4" ht="12.75">
      <c r="A279" s="102"/>
      <c r="B279" s="102"/>
      <c r="C279" s="102"/>
      <c r="D279" s="102"/>
    </row>
    <row r="280" spans="1:4" ht="12.75">
      <c r="A280" s="102"/>
      <c r="B280" s="102"/>
      <c r="C280" s="102"/>
      <c r="D280" s="102"/>
    </row>
    <row r="281" spans="1:4" ht="12.75">
      <c r="A281" s="102"/>
      <c r="B281" s="102"/>
      <c r="C281" s="102"/>
      <c r="D281" s="102"/>
    </row>
    <row r="282" spans="1:4" ht="12.75">
      <c r="A282" s="102"/>
      <c r="B282" s="102"/>
      <c r="C282" s="102"/>
      <c r="D282" s="102"/>
    </row>
    <row r="283" spans="1:4" ht="12.75">
      <c r="A283" s="102"/>
      <c r="B283" s="102"/>
      <c r="C283" s="102"/>
      <c r="D283" s="102"/>
    </row>
    <row r="284" spans="1:4" ht="12.75">
      <c r="A284" s="102"/>
      <c r="B284" s="102"/>
      <c r="C284" s="102"/>
      <c r="D284" s="102"/>
    </row>
    <row r="285" spans="1:4" ht="12.75">
      <c r="A285" s="102"/>
      <c r="B285" s="102"/>
      <c r="C285" s="102"/>
      <c r="D285" s="102"/>
    </row>
    <row r="286" spans="1:4" ht="12.75">
      <c r="A286" s="102"/>
      <c r="B286" s="102"/>
      <c r="C286" s="102"/>
      <c r="D286" s="102"/>
    </row>
    <row r="287" spans="1:4" ht="12.75">
      <c r="A287" s="102"/>
      <c r="B287" s="102"/>
      <c r="C287" s="102"/>
      <c r="D287" s="102"/>
    </row>
    <row r="288" spans="1:4" ht="12.75">
      <c r="A288" s="102"/>
      <c r="B288" s="102"/>
      <c r="C288" s="102"/>
      <c r="D288" s="102"/>
    </row>
    <row r="289" spans="1:4" ht="12.75">
      <c r="A289" s="102"/>
      <c r="B289" s="102"/>
      <c r="C289" s="102"/>
      <c r="D289" s="102"/>
    </row>
    <row r="290" spans="1:4" ht="12.75">
      <c r="A290" s="102"/>
      <c r="B290" s="102"/>
      <c r="C290" s="102"/>
      <c r="D290" s="102"/>
    </row>
    <row r="291" spans="1:4" ht="12.75">
      <c r="A291" s="102"/>
      <c r="B291" s="102"/>
      <c r="C291" s="102"/>
      <c r="D291" s="102"/>
    </row>
    <row r="292" spans="1:4" ht="12.75">
      <c r="A292" s="102"/>
      <c r="B292" s="102"/>
      <c r="C292" s="102"/>
      <c r="D292" s="102"/>
    </row>
    <row r="293" spans="1:4" ht="12.75">
      <c r="A293" s="102"/>
      <c r="B293" s="102"/>
      <c r="C293" s="102"/>
      <c r="D293" s="102"/>
    </row>
    <row r="294" spans="1:4" ht="12.75">
      <c r="A294" s="102"/>
      <c r="B294" s="102"/>
      <c r="C294" s="102"/>
      <c r="D294" s="102"/>
    </row>
    <row r="295" spans="1:4" ht="12.75">
      <c r="A295" s="102"/>
      <c r="B295" s="102"/>
      <c r="C295" s="102"/>
      <c r="D295" s="102"/>
    </row>
  </sheetData>
  <sheetProtection selectLockedCells="1" selectUnlockedCells="1"/>
  <autoFilter ref="A10:F250"/>
  <mergeCells count="6">
    <mergeCell ref="A6:H6"/>
    <mergeCell ref="A8:C8"/>
    <mergeCell ref="G8:H8"/>
    <mergeCell ref="A9:C9"/>
    <mergeCell ref="I9:I10"/>
    <mergeCell ref="A252:D252"/>
  </mergeCells>
  <printOptions/>
  <pageMargins left="0.2902777777777778" right="0.19652777777777777" top="0.19652777777777777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4"/>
  <dimension ref="A1:A1"/>
  <sheetViews>
    <sheetView zoomScale="120" zoomScaleNormal="120" workbookViewId="0" topLeftCell="A1">
      <selection activeCell="E11" sqref="E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5"/>
  <dimension ref="A1:A1"/>
  <sheetViews>
    <sheetView zoomScale="120" zoomScaleNormal="120" workbookViewId="0" topLeftCell="A235">
      <selection activeCell="D128" sqref="D1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6"/>
  <dimension ref="A1:A1"/>
  <sheetViews>
    <sheetView zoomScale="120" zoomScaleNormal="120" workbookViewId="0" topLeftCell="A235">
      <selection activeCell="K334" sqref="K3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7"/>
  <dimension ref="A1:A1"/>
  <sheetViews>
    <sheetView zoomScale="120" zoomScaleNormal="120" workbookViewId="0" topLeftCell="A232">
      <selection activeCell="F240" sqref="F2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8"/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9"/>
  <dimension ref="A1:A1"/>
  <sheetViews>
    <sheetView zoomScale="120" zoomScaleNormal="120" workbookViewId="0" topLeftCell="A316">
      <selection activeCell="D4" sqref="D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Tynecki</cp:lastModifiedBy>
  <cp:lastPrinted>2012-03-21T13:41:48Z</cp:lastPrinted>
  <dcterms:created xsi:type="dcterms:W3CDTF">2011-03-31T06:54:40Z</dcterms:created>
  <dcterms:modified xsi:type="dcterms:W3CDTF">2012-03-30T08:15:49Z</dcterms:modified>
  <cp:category/>
  <cp:version/>
  <cp:contentType/>
  <cp:contentStatus/>
  <cp:revision>53</cp:revision>
</cp:coreProperties>
</file>