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7" activeTab="0"/>
  </bookViews>
  <sheets>
    <sheet name="Zarzadzenie z dnia 31-12-2010_2" sheetId="1" r:id="rId1"/>
  </sheets>
  <definedNames/>
  <calcPr fullCalcOnLoad="1"/>
</workbook>
</file>

<file path=xl/sharedStrings.xml><?xml version="1.0" encoding="utf-8"?>
<sst xmlns="http://schemas.openxmlformats.org/spreadsheetml/2006/main" count="664" uniqueCount="215">
  <si>
    <t>Załącznik nr 2</t>
  </si>
  <si>
    <t>do Zarządzenia Nr 102/III/2011</t>
  </si>
  <si>
    <t>Burmistrza Gołdapi</t>
  </si>
  <si>
    <t>z dnia 28 marca 2011 r.</t>
  </si>
  <si>
    <t>Plan i wykonanie wydatków na 31.12.2010 roku</t>
  </si>
  <si>
    <t>w złotych</t>
  </si>
  <si>
    <t>Dział</t>
  </si>
  <si>
    <t>Rozdział</t>
  </si>
  <si>
    <t>§*</t>
  </si>
  <si>
    <t>Nazwa</t>
  </si>
  <si>
    <t>Plan na 2010 r.</t>
  </si>
  <si>
    <t>Wykonanie za 2010r.</t>
  </si>
  <si>
    <t>W tym:</t>
  </si>
  <si>
    <t>Z tego:</t>
  </si>
  <si>
    <t>Wydatki bieżące</t>
  </si>
  <si>
    <t>Wynagrodzenia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</si>
  <si>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</si>
  <si>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</si>
  <si>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</si>
  <si>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z udziałem środków opisanych w art. 5 ust. 1 pkt 2 i 3 ufp w części zw. Z realizacją zadań jst</t>
  </si>
  <si>
    <t>Wydatki z tytułu poręczeń i gwarancji udzielonych przez jst przypadające do spłaty w roku budżetowym</t>
  </si>
  <si>
    <t>wydatki na obsługę długu</t>
  </si>
  <si>
    <t>wydatki majątkowe</t>
  </si>
  <si>
    <t>Inwestycje i zakupy inwestycyjne</t>
  </si>
  <si>
    <t>Inwestycje i zakupy inwestycyjne a programy finansowane z udziałem środków wym. w art. 5 ust. 1 pkt 2 i 3 ufp</t>
  </si>
  <si>
    <t>Dotacje</t>
  </si>
  <si>
    <t>010</t>
  </si>
  <si>
    <t>ROLNICTWO  I  ŁOWIECTWO</t>
  </si>
  <si>
    <t>01010</t>
  </si>
  <si>
    <t>1) Infrastruktura wodociągowa i sanitacyjna wsi</t>
  </si>
  <si>
    <t>Wydatki inwestycyjne jednostek budżetowych</t>
  </si>
  <si>
    <t>01030</t>
  </si>
  <si>
    <t>2) Izby Rolnicze</t>
  </si>
  <si>
    <t>Wypłaty na rzecz Izb Rolniczych</t>
  </si>
  <si>
    <t>01095</t>
  </si>
  <si>
    <t>3) Pozostała działalność</t>
  </si>
  <si>
    <t>Składki na ubezpieczenia społeczne</t>
  </si>
  <si>
    <t>Składki na Fundusz Pracy</t>
  </si>
  <si>
    <t>Wynagrodzenia bezosobowe</t>
  </si>
  <si>
    <t xml:space="preserve">Zakup materiałów i wyposażenia </t>
  </si>
  <si>
    <t>Różne opłaty i składki</t>
  </si>
  <si>
    <t>TRANSPORT I ŁĄCZNOŚĆ</t>
  </si>
  <si>
    <t>Drogi publiczne wojewódzkie</t>
  </si>
  <si>
    <t>zakup usług pozostałych</t>
  </si>
  <si>
    <t>1) Drogi publiczne powiatowe</t>
  </si>
  <si>
    <t>dotacja celowa na pomoc finansową udzielaną między jednostkami samorządu terytorialnego na dofinansowanie własnych zadań inwestycyjnych i zakupów inwestycyjnych</t>
  </si>
  <si>
    <t>2) Drogi publiczne gminne</t>
  </si>
  <si>
    <t>Nagrody i wydatki osobowe nie zaliczone do wynagrodzeń</t>
  </si>
  <si>
    <t>Wynagrodzenia osobowe pracowników</t>
  </si>
  <si>
    <t>Zakup materiałów i wyposażenia (w tym fundusz sołecki 10 710,67)</t>
  </si>
  <si>
    <t>Zakup usług remontowych (w tym fundusz sołecki 157 416,67)</t>
  </si>
  <si>
    <t>Zakup usług pozostałych (w tym fundusz sołecki 15 870,10)</t>
  </si>
  <si>
    <t>TURYSTYKA</t>
  </si>
  <si>
    <t>Ośrodki informacji turystycznej</t>
  </si>
  <si>
    <t>dotacje celowe przekazane do samorządu województwa na zadania bieżące realizowane na podstawie porozumień (umów) między jednostkami samorządu terytorialnego</t>
  </si>
  <si>
    <t>Zadania w zakresie upowszechniania turystyki</t>
  </si>
  <si>
    <t>Podróże służbowe krajowe</t>
  </si>
  <si>
    <t>Szkolenia pracowników niebędących członkami korpusu służby cywilnej</t>
  </si>
  <si>
    <t>GOSPODARKA MIESZKANIOWA</t>
  </si>
  <si>
    <t>1) Gospodarka gruntami i nieruchomościami</t>
  </si>
  <si>
    <t>Zakup usług pozostałych (w tym fundusz sołecki 40 578,67)</t>
  </si>
  <si>
    <t>2) Pozostała działalność</t>
  </si>
  <si>
    <t>Zakup energii</t>
  </si>
  <si>
    <t>Zakup usług pozostałych</t>
  </si>
  <si>
    <t>DZIAŁALNOŚĆ USŁUGOWA</t>
  </si>
  <si>
    <t>1) Cmentarze</t>
  </si>
  <si>
    <t>ADMINISTRACJA PUBLICZNA</t>
  </si>
  <si>
    <t>1) Urzędy wojewódzkie</t>
  </si>
  <si>
    <t>Dodatkowe wynagrodzenia roczne</t>
  </si>
  <si>
    <t>2) Rady gmin</t>
  </si>
  <si>
    <t>Różne wydatki na rzecz osób fizycznych</t>
  </si>
  <si>
    <t>Zakup materiałów i wyposażenia</t>
  </si>
  <si>
    <t>Podróże służbowe zagraniczne</t>
  </si>
  <si>
    <t>3) Urzędy gmin</t>
  </si>
  <si>
    <t>Wpłaty na PFRON</t>
  </si>
  <si>
    <t>Zakup usług remontowych</t>
  </si>
  <si>
    <t>Zakup usług zdrowotnych</t>
  </si>
  <si>
    <t>Zakup usług dostępu do internet</t>
  </si>
  <si>
    <t>Opłaty z tytułu usług telekomunikacyjnych telefonii komórkowej</t>
  </si>
  <si>
    <t>Opłaty z tytułu usług telekomunikacyjnych telefonii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</si>
  <si>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</si>
  <si>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</si>
  <si>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</si>
  <si>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>4) Spis powszechny i inne</t>
  </si>
  <si>
    <t>Wydatki osobowe niezaliczone do wynagrodzeń</t>
  </si>
  <si>
    <t xml:space="preserve">Składki na ubezpieczenia społeczne </t>
  </si>
  <si>
    <t>Opłaty z tytułu zakupu usług telekomunikacyjnych telefonii stacjonarnej</t>
  </si>
  <si>
    <t>5) Promocja jednostek samorządu terytorialnego</t>
  </si>
  <si>
    <t>dotacje celowe otrzymane z gminy na zadania bieżące realizowane na podstawie porozumień (umów) między jednostkami samorządu terytorialnego</t>
  </si>
  <si>
    <t xml:space="preserve">Dotacja </t>
  </si>
  <si>
    <t>6) Pozostała działalność</t>
  </si>
  <si>
    <t>Dotacja celowa</t>
  </si>
  <si>
    <t>Dotacje celowe przekazane gminie na inwestycje i zakupy inwestycyjne realizowane na podstawie porozumień (umów) między jednostkami samorządu terytorialnego</t>
  </si>
  <si>
    <t>URZĘDY  NACZELNYCH  ORGANÓW  WŁADZY  PAŃSTWOWEJ, KONTROLI  I  OCHRONY  PRAWA  ORAZ  SĄDOWNICTWA</t>
  </si>
  <si>
    <t>1) Urzędy naczel. organów władzy państw., kontroli i ochrony prawa</t>
  </si>
  <si>
    <t>2)Wybory Prezydenta Rzeczypospolitej Polskiej</t>
  </si>
  <si>
    <t>Wybory Prezydenta Rzeczypospolitej Polskiej</t>
  </si>
  <si>
    <t>3)Wybory do rad gmin, rad powiatów i sejmików województw, wybory wójtów, burmistrzów i prezydentów miast oraz referenda gminne, powiatowe i wojewódzkie</t>
  </si>
  <si>
    <t>OBRONA NARODOWA</t>
  </si>
  <si>
    <t>1) Pozostałe wydatki obronne</t>
  </si>
  <si>
    <t>BEZPIECZEŃSTWO PUBLICZNE  I  OCHRONA PRZECIWPOŻAROWA</t>
  </si>
  <si>
    <t>1) Komendy powiatowe Policji</t>
  </si>
  <si>
    <t>Wpłaty jednostek na fundusz celowy</t>
  </si>
  <si>
    <t>2)Straż Graniczna</t>
  </si>
  <si>
    <t xml:space="preserve">wpłaty jednostek na państwowy fundusz celowy </t>
  </si>
  <si>
    <t>3) Komendy powiatowe Państwowej Straży Pożarnej</t>
  </si>
  <si>
    <t>Dotacja celowa na pomoc finansową udzielaną między j.s.t. Na dofinansowanie własnych zadań inwestycyjnych i zakupów inwestycyjnych</t>
  </si>
  <si>
    <t>4) Ochotnicze straże pożarne</t>
  </si>
  <si>
    <t xml:space="preserve"> Różne opłaty i składki</t>
  </si>
  <si>
    <t>5) Obrona cywilna</t>
  </si>
  <si>
    <t>6) Straż Miejska</t>
  </si>
  <si>
    <t>Wynagr. osobowe pracowników</t>
  </si>
  <si>
    <t>7) Zarządzanie kryzysowe</t>
  </si>
  <si>
    <t>8) Pozostała działalność</t>
  </si>
  <si>
    <t>Dochody od osób prawnych, od osób fizycznych i od innych jednostek nieposiadających osobowości prawnej oraz wydatki związane z ich poborem</t>
  </si>
  <si>
    <t>1) Pobór podatków, opłat i niepodatkowych należności budżetowych</t>
  </si>
  <si>
    <t>Wynagrodzenie agencyjno prowizyjne</t>
  </si>
  <si>
    <t>OBSŁUGA DŁUGU PUBLICZNEGO</t>
  </si>
  <si>
    <t>1) Obsługa papierów wartościowych, kredytów i pożyczek jednostek samorządu terytorialnego</t>
  </si>
  <si>
    <t>Odsetki i dyskonto od kraj. skarb. papier. wart. oraz poż. i kred.</t>
  </si>
  <si>
    <t>2) Rozlicz. z tyt. poręczeń i gwaranc. udziel. przez Skarb Państwa lub j.s.t.</t>
  </si>
  <si>
    <t>Wypłaty z tyt. poręczeń spłaty krajowych kredytów bankowych</t>
  </si>
  <si>
    <t>RÓŻNE ROZLICZENIA</t>
  </si>
  <si>
    <t>1) Rezerwy ogólne i celowe</t>
  </si>
  <si>
    <t>Rezerwy ogólne</t>
  </si>
  <si>
    <t>Rezerwa celowa na oświatę</t>
  </si>
  <si>
    <t>OŚWIATA I WYCHOWANIE</t>
  </si>
  <si>
    <t>1) Szkoły podstawowe</t>
  </si>
  <si>
    <t>Zakup leków i materiałów medycznych</t>
  </si>
  <si>
    <t>Zakup pomocy naukowych, dydaktycznych i książek</t>
  </si>
  <si>
    <t>Zakup usług dostępu do sieci INTERNET</t>
  </si>
  <si>
    <t>Opłaty z tytułu zakupu usług telekomunikacyjnych telefonii komórkowej</t>
  </si>
  <si>
    <t>Podatek od nieruchomości</t>
  </si>
  <si>
    <t>Zakup materiałów papierniczych do sprzętu drukarskiego i urządzeń ksero</t>
  </si>
  <si>
    <t>2) Przedszkola</t>
  </si>
  <si>
    <t>Dotacje podmiotowa z budżetu dla niepublicznej jednostki systemu oświaty</t>
  </si>
  <si>
    <t xml:space="preserve"> Wynagrodzenie bezosobowe</t>
  </si>
  <si>
    <t>Zakup środków żywności</t>
  </si>
  <si>
    <t>Wydatki na zakupy inwestycyjne</t>
  </si>
  <si>
    <t>3) Gimnazja</t>
  </si>
  <si>
    <t>Dotacja podmiotowa z budżetu dla publicznej jednostki systemu oświaty</t>
  </si>
  <si>
    <t>Wynagrodzenie bezosobowe</t>
  </si>
  <si>
    <t>4) Dowożenie uczniów do szkół</t>
  </si>
  <si>
    <t>Składki na Fundusz Emerytur Pomostowych</t>
  </si>
  <si>
    <t>5) Szkoły artystyczne</t>
  </si>
  <si>
    <t xml:space="preserve">Dotacja podmiotowa </t>
  </si>
  <si>
    <t>6) Dokształcanie i doskonalenie nauczycieli</t>
  </si>
  <si>
    <t>7) Stołówki szkolne</t>
  </si>
  <si>
    <t>c</t>
  </si>
  <si>
    <t>OCHRONA ZDROWIA</t>
  </si>
  <si>
    <t>1) Szpitale ogólne</t>
  </si>
  <si>
    <t>Dotacje celowe z budżetu na finansowanie lub dofinansowanie kosztów realizacji inwestycji i zakupów inwestycyjnych innych jednostek sektora finansów publicznych</t>
  </si>
  <si>
    <t>2) Zwalczanie narkomanii</t>
  </si>
  <si>
    <t>3) Przeciwdziałanie alkoholizmowi</t>
  </si>
  <si>
    <t>Opłaty czynszowe za pomieszczenia biurowe</t>
  </si>
  <si>
    <t>POMOC SPOŁECZNA</t>
  </si>
  <si>
    <t>1) Domy pomocy społecznej</t>
  </si>
  <si>
    <t>2) Świadczenia rodzinne oraz skł. na ubezpieczenia emerytalne i rentowe z ubezp. Społ.</t>
  </si>
  <si>
    <t>Zwrot dotacji wykorzystanych niezgodnie z przeznaczeniem lub pobranych w nadmiernej wysokości</t>
  </si>
  <si>
    <t>Świadczenia społeczne</t>
  </si>
  <si>
    <t xml:space="preserve">Pozostałe odsetki </t>
  </si>
  <si>
    <t>3) Skł. na ubezp. zdr. opłacane za os. pob. niektóre świad. z pom. społ.</t>
  </si>
  <si>
    <t>Składki na ubezpieczenie zdrowotne</t>
  </si>
  <si>
    <t>4) Zasiłki i pomoc w naturze oraz skł. na ubezp. Społ.</t>
  </si>
  <si>
    <t>5) Dodatki mieszkaniowe</t>
  </si>
  <si>
    <t>6) Zasiłki rodzinne pielęgnacyjne i wychowawcze</t>
  </si>
  <si>
    <t>7) Ośrodki pomocy społecznej</t>
  </si>
  <si>
    <t>8) Usługi opiekuńcze i specjalistyczne usługi opiekuńcze</t>
  </si>
  <si>
    <t>9) Pozostała działalność</t>
  </si>
  <si>
    <t>POZOSTAŁE ZADANIA W ZAKRESIE POLITYKI SPOŁECZNEJ</t>
  </si>
  <si>
    <t>1) Pozostałe zadania w zakresie polityki społecznej</t>
  </si>
  <si>
    <t xml:space="preserve">zakup środków żywności </t>
  </si>
  <si>
    <t>Zakup materiałów papierniczych do sprzętu drukarskiego i  ksero</t>
  </si>
  <si>
    <t>Zakup materiałów papierniczych do sprzętu drukarskiego i ksero</t>
  </si>
  <si>
    <t>EDUKACYJNA OPIEKA WYCHOWAWCZA</t>
  </si>
  <si>
    <t>1) Świetlice szkolne</t>
  </si>
  <si>
    <t>2) Kolonie i obozy oraz in. formy wypocz. dzieci i młodzieży szkolnej</t>
  </si>
  <si>
    <t>Dotacja</t>
  </si>
  <si>
    <t>3) Pomoc materialna dla uczniów</t>
  </si>
  <si>
    <t>Dotacja celowa z budżetu na finansowanie lub dofinansowanie zadań zleconych do realizacji pozostałym jednostkom niezaliczanym do sektora finansów publicznych</t>
  </si>
  <si>
    <t>Stypendia dla uczniów</t>
  </si>
  <si>
    <t>4) Pozostała działalność</t>
  </si>
  <si>
    <t>GOSPODARKA KOMUNALNA  I  OCHRONA ŚRODOWISKA</t>
  </si>
  <si>
    <t>1) Gospodarka ściekowa i ochrona wód</t>
  </si>
  <si>
    <t>2) Gospodarka odpadami</t>
  </si>
  <si>
    <t>3) Oczyszczanie miast i wsi</t>
  </si>
  <si>
    <t>4) Utrzymanie zieleni w miastach i gminach</t>
  </si>
  <si>
    <t>wydatki na zakupy inwestycyjne jednostek budżetowych</t>
  </si>
  <si>
    <t>5) Schroniska dla zwierząt</t>
  </si>
  <si>
    <t>6) Oświetlenie ulic, placów i dróg</t>
  </si>
  <si>
    <t>Zakup materiałów i wyposażenia (w tym Fundusz sołecki 5 943,10)</t>
  </si>
  <si>
    <t>7) Pozostała działalność</t>
  </si>
  <si>
    <t>Wpłaty gmin na rzecz innych jednostek</t>
  </si>
  <si>
    <t>KULTURA  I  OCHRONA DZIEDZICTWA NARODOWEGO</t>
  </si>
  <si>
    <t>1) Domy i ośrodki kultury, świetlice i kluby</t>
  </si>
  <si>
    <t>Zakup usług pozostałych (w tym fundusz sołecki 17 720,52)</t>
  </si>
  <si>
    <t>2) Biblioteki</t>
  </si>
  <si>
    <t>3) Muzea</t>
  </si>
  <si>
    <t>Zakup papieru do ksero</t>
  </si>
  <si>
    <t xml:space="preserve">4) ochrona i konserwacja zabytków </t>
  </si>
  <si>
    <t>Dotacja celowa na prace remontowe lub konserwatorskie</t>
  </si>
  <si>
    <t>5) Pozostała działalność</t>
  </si>
  <si>
    <t>Zakup usług pozostałych (w tym fundusz sołecki 6 530, 91)</t>
  </si>
  <si>
    <t>Opłaty na rzecz budżetów jednostek samorządu terytorialnego</t>
  </si>
  <si>
    <t>KULTURA FIZYCZNA I SPORT</t>
  </si>
  <si>
    <t>1) Obiekty sportowe</t>
  </si>
  <si>
    <t>Wpłaty na Państwowy Fundusz Rehabilitacyjny Osób Niepełnosprawnych</t>
  </si>
  <si>
    <t>Zakup usług pozostałych (w tym fundusz sołecki 27 140,81)</t>
  </si>
  <si>
    <t>Opłata za korzystanie ze środowiska</t>
  </si>
  <si>
    <t>Podatek od towarów i usług VAT</t>
  </si>
  <si>
    <t>2) Instytucje kultury fizycznej</t>
  </si>
  <si>
    <t>Zakup usług dostępu do sieci Internet</t>
  </si>
  <si>
    <t>Składki ZUS</t>
  </si>
  <si>
    <t>Fundusz pracy</t>
  </si>
  <si>
    <t>WYDATKI 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</si>
</sst>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#,##0.00"/>
  </numFmts>
  <fonts count="18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9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Arial CE"/>
      <family val="2"/>
    </font>
    <font>
      <u val="single"/>
      <sz val="8"/>
      <name val="Arial CE"/>
      <family val="2"/>
    </font>
    <font>
      <u val="single"/>
      <sz val="10"/>
      <name val="Arial"/>
      <family val="2"/>
    </font>
    <font>
      <sz val="8"/>
      <name val="Arial CE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3" borderId="1" xfId="20" applyFont="1" applyFill="1" applyBorder="1" applyAlignment="1">
      <alignment horizontal="center"/>
      <protection/>
    </xf>
    <xf numFmtId="164" fontId="5" fillId="3" borderId="1" xfId="20" applyFont="1" applyFill="1" applyBorder="1" applyAlignment="1">
      <alignment horizontal="left" wrapText="1"/>
      <protection/>
    </xf>
    <xf numFmtId="166" fontId="5" fillId="3" borderId="1" xfId="17" applyNumberFormat="1" applyFont="1" applyFill="1" applyBorder="1" applyAlignment="1" applyProtection="1">
      <alignment horizontal="right"/>
      <protection/>
    </xf>
    <xf numFmtId="166" fontId="5" fillId="3" borderId="1" xfId="0" applyNumberFormat="1" applyFont="1" applyFill="1" applyBorder="1" applyAlignment="1" applyProtection="1">
      <alignment horizontal="right"/>
      <protection/>
    </xf>
    <xf numFmtId="164" fontId="8" fillId="0" borderId="1" xfId="20" applyFont="1" applyBorder="1" applyAlignment="1">
      <alignment horizontal="center"/>
      <protection/>
    </xf>
    <xf numFmtId="164" fontId="8" fillId="0" borderId="1" xfId="20" applyFont="1" applyBorder="1" applyAlignment="1">
      <alignment horizontal="left" wrapText="1"/>
      <protection/>
    </xf>
    <xf numFmtId="166" fontId="8" fillId="0" borderId="1" xfId="17" applyNumberFormat="1" applyFont="1" applyFill="1" applyBorder="1" applyAlignment="1" applyProtection="1">
      <alignment horizontal="right"/>
      <protection/>
    </xf>
    <xf numFmtId="166" fontId="8" fillId="0" borderId="1" xfId="0" applyNumberFormat="1" applyFont="1" applyFill="1" applyBorder="1" applyAlignment="1" applyProtection="1">
      <alignment horizontal="right"/>
      <protection/>
    </xf>
    <xf numFmtId="164" fontId="7" fillId="0" borderId="1" xfId="20" applyFont="1" applyBorder="1" applyAlignment="1">
      <alignment horizontal="center"/>
      <protection/>
    </xf>
    <xf numFmtId="164" fontId="7" fillId="0" borderId="1" xfId="20" applyFont="1" applyBorder="1" applyAlignment="1">
      <alignment horizontal="left" wrapText="1"/>
      <protection/>
    </xf>
    <xf numFmtId="166" fontId="7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/>
    </xf>
    <xf numFmtId="164" fontId="7" fillId="0" borderId="1" xfId="20" applyFont="1" applyBorder="1" applyAlignment="1">
      <alignment wrapText="1"/>
      <protection/>
    </xf>
    <xf numFmtId="164" fontId="5" fillId="3" borderId="1" xfId="20" applyFont="1" applyFill="1" applyBorder="1" applyAlignment="1">
      <alignment wrapText="1"/>
      <protection/>
    </xf>
    <xf numFmtId="164" fontId="5" fillId="0" borderId="1" xfId="20" applyFont="1" applyFill="1" applyBorder="1" applyAlignment="1">
      <alignment horizontal="center"/>
      <protection/>
    </xf>
    <xf numFmtId="164" fontId="8" fillId="0" borderId="1" xfId="20" applyFont="1" applyFill="1" applyBorder="1" applyAlignment="1">
      <alignment horizontal="center"/>
      <protection/>
    </xf>
    <xf numFmtId="164" fontId="9" fillId="0" borderId="1" xfId="20" applyFont="1" applyFill="1" applyBorder="1" applyAlignment="1">
      <alignment horizontal="center"/>
      <protection/>
    </xf>
    <xf numFmtId="164" fontId="10" fillId="0" borderId="1" xfId="20" applyFont="1" applyFill="1" applyBorder="1" applyAlignment="1">
      <alignment wrapText="1"/>
      <protection/>
    </xf>
    <xf numFmtId="164" fontId="7" fillId="0" borderId="1" xfId="20" applyFont="1" applyFill="1" applyBorder="1" applyAlignment="1">
      <alignment horizontal="center"/>
      <protection/>
    </xf>
    <xf numFmtId="164" fontId="11" fillId="0" borderId="1" xfId="20" applyFont="1" applyFill="1" applyBorder="1" applyAlignment="1">
      <alignment wrapText="1"/>
      <protection/>
    </xf>
    <xf numFmtId="166" fontId="7" fillId="0" borderId="1" xfId="17" applyNumberFormat="1" applyFont="1" applyFill="1" applyBorder="1" applyAlignment="1" applyProtection="1">
      <alignment horizontal="right"/>
      <protection/>
    </xf>
    <xf numFmtId="166" fontId="7" fillId="0" borderId="1" xfId="0" applyNumberFormat="1" applyFont="1" applyFill="1" applyBorder="1" applyAlignment="1" applyProtection="1">
      <alignment horizontal="right"/>
      <protection/>
    </xf>
    <xf numFmtId="164" fontId="7" fillId="0" borderId="1" xfId="0" applyFont="1" applyBorder="1" applyAlignment="1">
      <alignment/>
    </xf>
    <xf numFmtId="164" fontId="8" fillId="0" borderId="1" xfId="20" applyFont="1" applyFill="1" applyBorder="1" applyAlignment="1">
      <alignment wrapText="1"/>
      <protection/>
    </xf>
    <xf numFmtId="164" fontId="12" fillId="0" borderId="0" xfId="20" applyFont="1" applyAlignment="1">
      <alignment wrapText="1"/>
      <protection/>
    </xf>
    <xf numFmtId="164" fontId="8" fillId="0" borderId="1" xfId="20" applyFont="1" applyBorder="1" applyAlignment="1">
      <alignment wrapText="1"/>
      <protection/>
    </xf>
    <xf numFmtId="164" fontId="13" fillId="3" borderId="1" xfId="20" applyFont="1" applyFill="1" applyBorder="1" applyAlignment="1">
      <alignment wrapText="1"/>
      <protection/>
    </xf>
    <xf numFmtId="166" fontId="5" fillId="3" borderId="1" xfId="0" applyNumberFormat="1" applyFont="1" applyFill="1" applyBorder="1" applyAlignment="1">
      <alignment wrapText="1"/>
    </xf>
    <xf numFmtId="164" fontId="14" fillId="0" borderId="1" xfId="20" applyFont="1" applyBorder="1" applyAlignment="1">
      <alignment wrapText="1"/>
      <protection/>
    </xf>
    <xf numFmtId="166" fontId="8" fillId="0" borderId="1" xfId="0" applyNumberFormat="1" applyFont="1" applyBorder="1" applyAlignment="1">
      <alignment wrapText="1"/>
    </xf>
    <xf numFmtId="164" fontId="7" fillId="0" borderId="1" xfId="20" applyFont="1" applyBorder="1" applyAlignment="1">
      <alignment wrapText="1"/>
      <protection/>
    </xf>
    <xf numFmtId="164" fontId="8" fillId="0" borderId="1" xfId="20" applyFont="1" applyBorder="1" applyAlignment="1">
      <alignment wrapText="1"/>
      <protection/>
    </xf>
    <xf numFmtId="164" fontId="15" fillId="0" borderId="0" xfId="0" applyFont="1" applyAlignment="1">
      <alignment/>
    </xf>
    <xf numFmtId="164" fontId="7" fillId="0" borderId="1" xfId="20" applyFont="1" applyFill="1" applyBorder="1" applyAlignment="1">
      <alignment wrapText="1"/>
      <protection/>
    </xf>
    <xf numFmtId="166" fontId="8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wrapText="1"/>
      <protection/>
    </xf>
    <xf numFmtId="164" fontId="8" fillId="0" borderId="1" xfId="20" applyFont="1" applyBorder="1" applyAlignment="1">
      <alignment wrapText="1"/>
      <protection/>
    </xf>
    <xf numFmtId="164" fontId="7" fillId="0" borderId="1" xfId="20" applyFont="1" applyBorder="1" applyAlignment="1">
      <alignment wrapText="1"/>
      <protection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/>
    </xf>
    <xf numFmtId="164" fontId="15" fillId="0" borderId="0" xfId="0" applyFont="1" applyAlignment="1">
      <alignment/>
    </xf>
    <xf numFmtId="164" fontId="7" fillId="0" borderId="1" xfId="0" applyFont="1" applyBorder="1" applyAlignment="1">
      <alignment horizontal="justify" wrapText="1"/>
    </xf>
    <xf numFmtId="164" fontId="8" fillId="0" borderId="1" xfId="20" applyFont="1" applyBorder="1" applyAlignment="1">
      <alignment horizontal="center" vertical="center"/>
      <protection/>
    </xf>
    <xf numFmtId="164" fontId="8" fillId="0" borderId="1" xfId="20" applyFont="1" applyBorder="1" applyAlignment="1">
      <alignment vertical="center" wrapText="1"/>
      <protection/>
    </xf>
    <xf numFmtId="164" fontId="7" fillId="0" borderId="1" xfId="20" applyFont="1" applyBorder="1" applyAlignment="1">
      <alignment horizontal="center" vertical="center"/>
      <protection/>
    </xf>
    <xf numFmtId="164" fontId="7" fillId="0" borderId="1" xfId="20" applyFont="1" applyBorder="1" applyAlignment="1">
      <alignment vertical="center" wrapText="1"/>
      <protection/>
    </xf>
    <xf numFmtId="166" fontId="5" fillId="0" borderId="1" xfId="0" applyNumberFormat="1" applyFont="1" applyFill="1" applyBorder="1" applyAlignment="1" applyProtection="1">
      <alignment horizontal="right"/>
      <protection/>
    </xf>
    <xf numFmtId="164" fontId="7" fillId="0" borderId="1" xfId="20" applyFont="1" applyBorder="1" applyAlignment="1">
      <alignment vertical="center" wrapText="1"/>
      <protection/>
    </xf>
    <xf numFmtId="164" fontId="4" fillId="0" borderId="1" xfId="20" applyFont="1" applyBorder="1" applyAlignment="1">
      <alignment wrapText="1"/>
      <protection/>
    </xf>
    <xf numFmtId="164" fontId="16" fillId="0" borderId="0" xfId="20" applyFont="1">
      <alignment/>
      <protection/>
    </xf>
    <xf numFmtId="164" fontId="7" fillId="0" borderId="0" xfId="20" applyFont="1" applyAlignment="1">
      <alignment wrapText="1"/>
      <protection/>
    </xf>
    <xf numFmtId="166" fontId="8" fillId="0" borderId="1" xfId="0" applyNumberFormat="1" applyFont="1" applyBorder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 wrapText="1"/>
    </xf>
    <xf numFmtId="164" fontId="17" fillId="0" borderId="0" xfId="0" applyFont="1" applyAlignment="1">
      <alignment/>
    </xf>
    <xf numFmtId="164" fontId="4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Wykonanie 2003 i plan 200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677"/>
  <sheetViews>
    <sheetView tabSelected="1" zoomScaleSheetLayoutView="100" workbookViewId="0" topLeftCell="A7">
      <pane ySplit="6" topLeftCell="A13" activePane="bottomLeft" state="frozen"/>
      <selection pane="topLeft" activeCell="A7" sqref="A7"/>
      <selection pane="bottomLeft" activeCell="C14" sqref="C14"/>
    </sheetView>
  </sheetViews>
  <sheetFormatPr defaultColWidth="9.140625" defaultRowHeight="12.75"/>
  <cols>
    <col min="1" max="1" width="4.57421875" style="1" customWidth="1"/>
    <col min="2" max="2" width="6.421875" style="1" customWidth="1"/>
    <col min="3" max="3" width="4.8515625" style="1" customWidth="1"/>
    <col min="4" max="4" width="29.421875" style="2" customWidth="1"/>
    <col min="5" max="5" width="11.28125" style="3" customWidth="1"/>
    <col min="6" max="6" width="11.8515625" style="3" customWidth="1"/>
    <col min="7" max="7" width="11.8515625" style="4" customWidth="1"/>
    <col min="8" max="8" width="10.7109375" style="4" customWidth="1"/>
    <col min="9" max="9" width="10.57421875" style="4" customWidth="1"/>
    <col min="10" max="10" width="9.7109375" style="4" customWidth="1"/>
    <col min="11" max="11" width="10.421875" style="4" customWidth="1"/>
    <col min="12" max="12" width="9.421875" style="4" customWidth="1"/>
    <col min="13" max="13" width="8.421875" style="4" customWidth="1"/>
    <col min="14" max="14" width="9.7109375" style="4" customWidth="1"/>
    <col min="15" max="15" width="10.8515625" style="4" customWidth="1"/>
    <col min="16" max="16" width="11.00390625" style="4" customWidth="1"/>
    <col min="17" max="17" width="10.7109375" style="4" customWidth="1"/>
    <col min="18" max="18" width="8.421875" style="4" customWidth="1"/>
    <col min="19" max="20" width="9.00390625" style="4" customWidth="1"/>
    <col min="21" max="21" width="11.421875" style="4" customWidth="1"/>
    <col min="22" max="240" width="9.00390625" style="4" customWidth="1"/>
    <col min="241" max="241" width="9.00390625" style="3" customWidth="1"/>
  </cols>
  <sheetData>
    <row r="1" spans="1:17" ht="12.75">
      <c r="A1" s="5"/>
      <c r="B1" s="5"/>
      <c r="C1" s="5"/>
      <c r="D1" s="5"/>
      <c r="E1" s="5"/>
      <c r="F1" s="5"/>
      <c r="P1" s="6" t="s">
        <v>0</v>
      </c>
      <c r="Q1" s="6"/>
    </row>
    <row r="2" spans="1:17" ht="12.75">
      <c r="A2" s="5"/>
      <c r="B2" s="5"/>
      <c r="C2" s="5"/>
      <c r="D2" s="5"/>
      <c r="E2" s="5"/>
      <c r="F2" s="5"/>
      <c r="P2" s="7" t="s">
        <v>1</v>
      </c>
      <c r="Q2" s="7"/>
    </row>
    <row r="3" spans="1:17" ht="12.75">
      <c r="A3" s="5"/>
      <c r="B3" s="5"/>
      <c r="C3" s="5"/>
      <c r="D3" s="5"/>
      <c r="E3" s="5"/>
      <c r="F3" s="5"/>
      <c r="P3" s="8" t="s">
        <v>2</v>
      </c>
      <c r="Q3" s="8"/>
    </row>
    <row r="4" spans="1:17" ht="12.75">
      <c r="A4" s="5"/>
      <c r="B4" s="5"/>
      <c r="C4" s="5"/>
      <c r="D4" s="5"/>
      <c r="E4" s="5"/>
      <c r="F4" s="5"/>
      <c r="P4" s="8" t="s">
        <v>3</v>
      </c>
      <c r="Q4" s="8"/>
    </row>
    <row r="5" spans="1:18" ht="12.75">
      <c r="A5" s="5" t="s">
        <v>4</v>
      </c>
      <c r="B5" s="5"/>
      <c r="C5" s="5"/>
      <c r="D5" s="5"/>
      <c r="E5" s="5"/>
      <c r="F5" s="5"/>
      <c r="R5" s="4" t="s">
        <v>5</v>
      </c>
    </row>
    <row r="6" spans="1:18" ht="12.75" customHeight="1">
      <c r="A6" s="9" t="s">
        <v>6</v>
      </c>
      <c r="B6" s="10" t="s">
        <v>7</v>
      </c>
      <c r="C6" s="11" t="s">
        <v>8</v>
      </c>
      <c r="D6" s="12" t="s">
        <v>9</v>
      </c>
      <c r="E6" s="13" t="s">
        <v>10</v>
      </c>
      <c r="F6" s="13" t="s">
        <v>11</v>
      </c>
      <c r="G6" s="14" t="s">
        <v>12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9"/>
      <c r="B7" s="10"/>
      <c r="C7" s="10"/>
      <c r="D7" s="12"/>
      <c r="E7" s="13"/>
      <c r="F7" s="13"/>
      <c r="G7" s="14" t="s">
        <v>13</v>
      </c>
      <c r="H7" s="14"/>
      <c r="I7" s="14"/>
      <c r="J7" s="14"/>
      <c r="K7" s="14"/>
      <c r="L7" s="14"/>
      <c r="M7" s="14"/>
      <c r="N7" s="14"/>
      <c r="O7" s="14" t="s">
        <v>13</v>
      </c>
      <c r="P7" s="14"/>
      <c r="Q7" s="14"/>
      <c r="R7" s="14"/>
    </row>
    <row r="8" spans="1:18" ht="12.75" customHeight="1">
      <c r="A8" s="9"/>
      <c r="B8" s="10"/>
      <c r="C8" s="10"/>
      <c r="D8" s="12"/>
      <c r="E8" s="13"/>
      <c r="F8" s="13"/>
      <c r="G8" s="15" t="s">
        <v>14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</row>
    <row r="9" spans="1:18" ht="12.75">
      <c r="A9" s="9"/>
      <c r="B9" s="9"/>
      <c r="C9" s="9"/>
      <c r="D9" s="12"/>
      <c r="E9" s="13"/>
      <c r="F9" s="1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2.75">
      <c r="A10" s="9"/>
      <c r="B10" s="9"/>
      <c r="C10" s="9"/>
      <c r="D10" s="12"/>
      <c r="E10" s="13"/>
      <c r="F10" s="1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59.25" customHeight="1">
      <c r="A11" s="9"/>
      <c r="B11" s="9"/>
      <c r="C11" s="9"/>
      <c r="D11" s="12"/>
      <c r="E11" s="13"/>
      <c r="F11" s="1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.7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</row>
    <row r="13" spans="1:18" ht="12.75" customHeight="1">
      <c r="A13" s="17" t="s">
        <v>26</v>
      </c>
      <c r="B13" s="17"/>
      <c r="C13" s="17"/>
      <c r="D13" s="18" t="s">
        <v>27</v>
      </c>
      <c r="E13" s="19">
        <v>6163280.43</v>
      </c>
      <c r="F13" s="20">
        <f>SUM(F14,F18,F20)</f>
        <v>5370021.31</v>
      </c>
      <c r="G13" s="19">
        <f>SUM(G14,G18,G20)</f>
        <v>555347.4299999999</v>
      </c>
      <c r="H13" s="20">
        <f>SUM(H14,H18,H20)</f>
        <v>10562.82</v>
      </c>
      <c r="I13" s="20">
        <f>SUM(I14,I18,I20)</f>
        <v>544784.61</v>
      </c>
      <c r="J13" s="20">
        <f>SUM(J14,J18,J20)</f>
        <v>0</v>
      </c>
      <c r="K13" s="20">
        <f>SUM(K14,K18,K20)</f>
        <v>0</v>
      </c>
      <c r="L13" s="20">
        <f>SUM(L14,L18,L20)</f>
        <v>0</v>
      </c>
      <c r="M13" s="20">
        <f>SUM(M14,M18,M20)</f>
        <v>0</v>
      </c>
      <c r="N13" s="20">
        <f>SUM(N14,N18,N20)</f>
        <v>0</v>
      </c>
      <c r="O13" s="20">
        <f>SUM(O14,O18,O20)</f>
        <v>4814673.88</v>
      </c>
      <c r="P13" s="20">
        <f>SUM(P14,P18,P20)</f>
        <v>639970</v>
      </c>
      <c r="Q13" s="20">
        <f>SUM(Q14,Q18,Q20)</f>
        <v>4174703.88</v>
      </c>
      <c r="R13" s="20">
        <f>SUM(R14,R18,R20)</f>
        <v>0</v>
      </c>
    </row>
    <row r="14" spans="1:18" ht="21.75">
      <c r="A14" s="21"/>
      <c r="B14" s="21" t="s">
        <v>28</v>
      </c>
      <c r="C14" s="21"/>
      <c r="D14" s="22" t="s">
        <v>29</v>
      </c>
      <c r="E14" s="23">
        <v>5604473</v>
      </c>
      <c r="F14" s="24">
        <f>SUM(F15:F17)</f>
        <v>4814673.88</v>
      </c>
      <c r="G14" s="23">
        <f>SUM(G15:G17)</f>
        <v>0</v>
      </c>
      <c r="H14" s="24">
        <f>SUM(H15:H17)</f>
        <v>0</v>
      </c>
      <c r="I14" s="24">
        <f>SUM(I15:I17)</f>
        <v>0</v>
      </c>
      <c r="J14" s="24">
        <f>SUM(J15:J17)</f>
        <v>0</v>
      </c>
      <c r="K14" s="24">
        <f>SUM(K15:K17)</f>
        <v>0</v>
      </c>
      <c r="L14" s="24">
        <f>SUM(L15:L17)</f>
        <v>0</v>
      </c>
      <c r="M14" s="24">
        <f>SUM(M15:M17)</f>
        <v>0</v>
      </c>
      <c r="N14" s="24">
        <f>SUM(N15:N17)</f>
        <v>0</v>
      </c>
      <c r="O14" s="24">
        <f>SUM(O15:O17)</f>
        <v>4814673.88</v>
      </c>
      <c r="P14" s="24">
        <f>SUM(P15:P17)</f>
        <v>639970</v>
      </c>
      <c r="Q14" s="24">
        <f>SUM(Q15:Q17)</f>
        <v>4174703.88</v>
      </c>
      <c r="R14" s="24">
        <f>SUM(R15:R17)</f>
        <v>0</v>
      </c>
    </row>
    <row r="15" spans="1:18" ht="21.75">
      <c r="A15" s="21"/>
      <c r="B15" s="21"/>
      <c r="C15" s="25">
        <v>6050</v>
      </c>
      <c r="D15" s="26" t="s">
        <v>30</v>
      </c>
      <c r="E15" s="27">
        <v>639970</v>
      </c>
      <c r="F15" s="28">
        <f>SUM(G15,O15)</f>
        <v>639970</v>
      </c>
      <c r="G15" s="28">
        <f>SUM(H15:N15)</f>
        <v>0</v>
      </c>
      <c r="H15" s="28"/>
      <c r="I15" s="28"/>
      <c r="J15" s="28"/>
      <c r="K15" s="28"/>
      <c r="L15" s="28"/>
      <c r="M15" s="28"/>
      <c r="N15" s="28"/>
      <c r="O15" s="28">
        <f>SUM(P15:R15)</f>
        <v>639970</v>
      </c>
      <c r="P15" s="28">
        <f>624970+15000</f>
        <v>639970</v>
      </c>
      <c r="Q15" s="28"/>
      <c r="R15" s="28"/>
    </row>
    <row r="16" spans="1:241" ht="21.75">
      <c r="A16" s="21"/>
      <c r="B16" s="21"/>
      <c r="C16" s="25">
        <v>6058</v>
      </c>
      <c r="D16" s="26" t="s">
        <v>30</v>
      </c>
      <c r="E16" s="27">
        <v>2677478</v>
      </c>
      <c r="F16" s="28">
        <f>SUM(G16,O16)</f>
        <v>1886634.31</v>
      </c>
      <c r="G16" s="28">
        <f>SUM(H16:N16)</f>
        <v>0</v>
      </c>
      <c r="H16" s="28"/>
      <c r="I16" s="28"/>
      <c r="J16" s="28"/>
      <c r="K16" s="28"/>
      <c r="L16" s="28"/>
      <c r="M16" s="28"/>
      <c r="N16" s="28"/>
      <c r="O16" s="28">
        <f>SUM(P16:R16)</f>
        <v>1886634.31</v>
      </c>
      <c r="P16" s="28"/>
      <c r="Q16" s="28">
        <v>1886634.31</v>
      </c>
      <c r="R16" s="28"/>
      <c r="IE16" s="3"/>
      <c r="IF16"/>
      <c r="IG16"/>
    </row>
    <row r="17" spans="1:241" ht="21.75">
      <c r="A17" s="21"/>
      <c r="B17" s="21"/>
      <c r="C17" s="25">
        <v>6059</v>
      </c>
      <c r="D17" s="26" t="s">
        <v>30</v>
      </c>
      <c r="E17" s="27">
        <v>2287025</v>
      </c>
      <c r="F17" s="28">
        <f>SUM(G17,O17)</f>
        <v>2288069.57</v>
      </c>
      <c r="G17" s="28">
        <f>SUM(H17:N17)</f>
        <v>0</v>
      </c>
      <c r="H17" s="28"/>
      <c r="I17" s="28"/>
      <c r="J17" s="28"/>
      <c r="K17" s="28"/>
      <c r="L17" s="28"/>
      <c r="M17" s="28"/>
      <c r="N17" s="28"/>
      <c r="O17" s="28">
        <f>SUM(P17:R17)</f>
        <v>2288069.57</v>
      </c>
      <c r="P17" s="28"/>
      <c r="Q17" s="28">
        <v>2288069.57</v>
      </c>
      <c r="R17" s="28"/>
      <c r="ID17" s="3"/>
      <c r="IE17"/>
      <c r="IF17"/>
      <c r="IG17"/>
    </row>
    <row r="18" spans="1:241" ht="12.75" customHeight="1">
      <c r="A18" s="21"/>
      <c r="B18" s="21" t="s">
        <v>31</v>
      </c>
      <c r="C18" s="21"/>
      <c r="D18" s="22" t="s">
        <v>32</v>
      </c>
      <c r="E18" s="23">
        <v>20000</v>
      </c>
      <c r="F18" s="24">
        <f>SUM(F19)</f>
        <v>16540</v>
      </c>
      <c r="G18" s="23">
        <f>SUM(G19)</f>
        <v>16540</v>
      </c>
      <c r="H18" s="24">
        <f>SUM(H19)</f>
        <v>0</v>
      </c>
      <c r="I18" s="24">
        <f>SUM(I19)</f>
        <v>16540</v>
      </c>
      <c r="J18" s="24">
        <f>SUM(J19)</f>
        <v>0</v>
      </c>
      <c r="K18" s="24">
        <f>SUM(K19)</f>
        <v>0</v>
      </c>
      <c r="L18" s="24">
        <f>SUM(L19)</f>
        <v>0</v>
      </c>
      <c r="M18" s="24">
        <f>SUM(M19)</f>
        <v>0</v>
      </c>
      <c r="N18" s="24">
        <f>SUM(N19)</f>
        <v>0</v>
      </c>
      <c r="O18" s="24">
        <f>SUM(O19)</f>
        <v>0</v>
      </c>
      <c r="P18" s="24">
        <f>SUM(P19)</f>
        <v>0</v>
      </c>
      <c r="Q18" s="24">
        <f>SUM(Q19)</f>
        <v>0</v>
      </c>
      <c r="R18" s="24">
        <f>SUM(R19)</f>
        <v>0</v>
      </c>
      <c r="ID18" s="3"/>
      <c r="IE18"/>
      <c r="IF18"/>
      <c r="IG18"/>
    </row>
    <row r="19" spans="1:241" ht="12.75">
      <c r="A19" s="25"/>
      <c r="B19" s="25"/>
      <c r="C19" s="25">
        <v>2850</v>
      </c>
      <c r="D19" s="26" t="s">
        <v>33</v>
      </c>
      <c r="E19" s="27">
        <v>20000</v>
      </c>
      <c r="F19" s="28">
        <f>SUM(G19,O19)</f>
        <v>16540</v>
      </c>
      <c r="G19" s="28">
        <f>SUM(H19:N19)</f>
        <v>16540</v>
      </c>
      <c r="H19" s="28"/>
      <c r="I19" s="28">
        <v>16540</v>
      </c>
      <c r="J19" s="28"/>
      <c r="K19" s="28"/>
      <c r="L19" s="28"/>
      <c r="M19" s="28"/>
      <c r="N19" s="28"/>
      <c r="O19" s="28"/>
      <c r="P19" s="28"/>
      <c r="Q19" s="28"/>
      <c r="R19" s="28"/>
      <c r="ID19" s="3"/>
      <c r="IE19"/>
      <c r="IF19"/>
      <c r="IG19"/>
    </row>
    <row r="20" spans="1:241" ht="12.75">
      <c r="A20" s="21"/>
      <c r="B20" s="21" t="s">
        <v>34</v>
      </c>
      <c r="C20" s="21"/>
      <c r="D20" s="22" t="s">
        <v>35</v>
      </c>
      <c r="E20" s="23">
        <v>538807.4299999999</v>
      </c>
      <c r="F20" s="24">
        <f>SUM(F21:F25)</f>
        <v>538807.4299999999</v>
      </c>
      <c r="G20" s="23">
        <f>SUM(G21:G25)</f>
        <v>538807.4299999999</v>
      </c>
      <c r="H20" s="24">
        <f>SUM(H21:H25)</f>
        <v>10562.82</v>
      </c>
      <c r="I20" s="24">
        <f>SUM(I21:I25)</f>
        <v>528244.61</v>
      </c>
      <c r="J20" s="24">
        <f>SUM(J21:J25)</f>
        <v>0</v>
      </c>
      <c r="K20" s="24">
        <f>SUM(K21:K25)</f>
        <v>0</v>
      </c>
      <c r="L20" s="24">
        <f>SUM(L21:L25)</f>
        <v>0</v>
      </c>
      <c r="M20" s="24">
        <f>SUM(M21:M25)</f>
        <v>0</v>
      </c>
      <c r="N20" s="24">
        <f>SUM(N21:N25)</f>
        <v>0</v>
      </c>
      <c r="O20" s="24">
        <f>SUM(O21:O25)</f>
        <v>0</v>
      </c>
      <c r="P20" s="24">
        <f>SUM(P21:P25)</f>
        <v>0</v>
      </c>
      <c r="Q20" s="24">
        <f>SUM(Q21:Q25)</f>
        <v>0</v>
      </c>
      <c r="R20" s="24">
        <f>SUM(R21:R25)</f>
        <v>0</v>
      </c>
      <c r="ID20" s="3"/>
      <c r="IE20"/>
      <c r="IF20"/>
      <c r="IG20"/>
    </row>
    <row r="21" spans="1:241" ht="12.75">
      <c r="A21" s="25"/>
      <c r="B21" s="25"/>
      <c r="C21" s="25">
        <v>4110</v>
      </c>
      <c r="D21" s="29" t="s">
        <v>36</v>
      </c>
      <c r="E21" s="27">
        <v>1370.71</v>
      </c>
      <c r="F21" s="28">
        <f>SUM(G21,O21)</f>
        <v>1370.71</v>
      </c>
      <c r="G21" s="28">
        <f>SUM(H21:N21)</f>
        <v>1370.71</v>
      </c>
      <c r="H21" s="28">
        <f>619.25+751.46</f>
        <v>1370.71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ID21" s="3"/>
      <c r="IE21"/>
      <c r="IF21"/>
      <c r="IG21"/>
    </row>
    <row r="22" spans="1:241" ht="12.75">
      <c r="A22" s="25"/>
      <c r="B22" s="25"/>
      <c r="C22" s="25">
        <v>4120</v>
      </c>
      <c r="D22" s="29" t="s">
        <v>37</v>
      </c>
      <c r="E22" s="27">
        <v>171.11</v>
      </c>
      <c r="F22" s="28">
        <f>SUM(G22,O22)</f>
        <v>171.11</v>
      </c>
      <c r="G22" s="28">
        <f>SUM(H22:N22)</f>
        <v>171.11</v>
      </c>
      <c r="H22" s="28">
        <f>49.91+121.2</f>
        <v>171.11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ID22" s="3"/>
      <c r="IE22"/>
      <c r="IF22"/>
      <c r="IG22"/>
    </row>
    <row r="23" spans="1:241" ht="12.75">
      <c r="A23" s="25"/>
      <c r="B23" s="25"/>
      <c r="C23" s="25">
        <v>4170</v>
      </c>
      <c r="D23" s="29" t="s">
        <v>38</v>
      </c>
      <c r="E23" s="27">
        <v>9021</v>
      </c>
      <c r="F23" s="28">
        <f>SUM(G23,O23)</f>
        <v>9021</v>
      </c>
      <c r="G23" s="28">
        <f>SUM(H23:N23)</f>
        <v>9021</v>
      </c>
      <c r="H23" s="28">
        <f>4074+4947</f>
        <v>9021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ID23" s="3"/>
      <c r="IE23"/>
      <c r="IF23"/>
      <c r="IG23"/>
    </row>
    <row r="24" spans="1:241" ht="12.75">
      <c r="A24" s="25"/>
      <c r="B24" s="25"/>
      <c r="C24" s="25">
        <v>4210</v>
      </c>
      <c r="D24" s="29" t="s">
        <v>39</v>
      </c>
      <c r="E24" s="27">
        <v>2.03</v>
      </c>
      <c r="F24" s="28">
        <f>SUM(G24,O24)</f>
        <v>2.03</v>
      </c>
      <c r="G24" s="28">
        <f>SUM(H24:N24)</f>
        <v>2.03</v>
      </c>
      <c r="H24" s="28"/>
      <c r="I24" s="28">
        <v>2.03</v>
      </c>
      <c r="J24" s="28"/>
      <c r="K24" s="28"/>
      <c r="L24" s="28"/>
      <c r="M24" s="28"/>
      <c r="N24" s="28"/>
      <c r="O24" s="28"/>
      <c r="P24" s="28"/>
      <c r="Q24" s="28"/>
      <c r="R24" s="28"/>
      <c r="ID24" s="3"/>
      <c r="IE24"/>
      <c r="IF24"/>
      <c r="IG24"/>
    </row>
    <row r="25" spans="1:241" ht="12.75">
      <c r="A25" s="25"/>
      <c r="B25" s="25"/>
      <c r="C25" s="25">
        <v>4430</v>
      </c>
      <c r="D25" s="29" t="s">
        <v>40</v>
      </c>
      <c r="E25" s="27">
        <v>528242.58</v>
      </c>
      <c r="F25" s="28">
        <f>SUM(G25,O25)</f>
        <v>528242.58</v>
      </c>
      <c r="G25" s="28">
        <f>SUM(H25:N25)</f>
        <v>528242.58</v>
      </c>
      <c r="H25" s="28"/>
      <c r="I25" s="28">
        <f>237158.08+291084.5</f>
        <v>528242.58</v>
      </c>
      <c r="J25" s="28"/>
      <c r="K25" s="28"/>
      <c r="L25" s="28"/>
      <c r="M25" s="28"/>
      <c r="N25" s="28"/>
      <c r="O25" s="28"/>
      <c r="P25" s="28"/>
      <c r="Q25" s="28"/>
      <c r="R25" s="28"/>
      <c r="ID25" s="3"/>
      <c r="IE25"/>
      <c r="IF25"/>
      <c r="IG25"/>
    </row>
    <row r="26" spans="1:241" ht="12.75">
      <c r="A26" s="17">
        <v>600</v>
      </c>
      <c r="B26" s="17"/>
      <c r="C26" s="17"/>
      <c r="D26" s="30" t="s">
        <v>41</v>
      </c>
      <c r="E26" s="19">
        <v>4296000</v>
      </c>
      <c r="F26" s="20">
        <f>SUM(F27,F29,F31)</f>
        <v>4111207.03</v>
      </c>
      <c r="G26" s="19">
        <f>SUM(G27,G29,G31)</f>
        <v>1049444.49</v>
      </c>
      <c r="H26" s="20">
        <f>SUM(H27,H29,H31)</f>
        <v>12000</v>
      </c>
      <c r="I26" s="20">
        <f>SUM(I27,I29,I31)</f>
        <v>1032755.92</v>
      </c>
      <c r="J26" s="20">
        <f>SUM(J27,J29,J31)</f>
        <v>0</v>
      </c>
      <c r="K26" s="20">
        <f>SUM(K27,K29,K31)</f>
        <v>4688.57</v>
      </c>
      <c r="L26" s="20">
        <f>SUM(L27,L29,L31)</f>
        <v>0</v>
      </c>
      <c r="M26" s="20">
        <f>SUM(M27,M29,M31)</f>
        <v>0</v>
      </c>
      <c r="N26" s="20">
        <f>SUM(N27,N29,N31)</f>
        <v>0</v>
      </c>
      <c r="O26" s="20">
        <f>SUM(O27,O29,O31)</f>
        <v>3061762.54</v>
      </c>
      <c r="P26" s="20">
        <f>SUM(P27,P29,P31)</f>
        <v>2930133.54</v>
      </c>
      <c r="Q26" s="20">
        <f>SUM(Q27,Q29,Q31)</f>
        <v>0</v>
      </c>
      <c r="R26" s="20">
        <f>SUM(R27,R29,R31)</f>
        <v>131629</v>
      </c>
      <c r="ID26" s="3"/>
      <c r="IE26"/>
      <c r="IF26"/>
      <c r="IG26"/>
    </row>
    <row r="27" spans="1:241" ht="12.75">
      <c r="A27" s="31"/>
      <c r="B27" s="32">
        <v>60013</v>
      </c>
      <c r="C27" s="33"/>
      <c r="D27" s="34" t="s">
        <v>42</v>
      </c>
      <c r="E27" s="23">
        <v>10000</v>
      </c>
      <c r="F27" s="28">
        <f>SUM(G27,O27)</f>
        <v>9062.9</v>
      </c>
      <c r="G27" s="23">
        <f>SUM(G28)</f>
        <v>9062.9</v>
      </c>
      <c r="H27" s="24">
        <f>SUM(H28)</f>
        <v>0</v>
      </c>
      <c r="I27" s="24">
        <f>SUM(I28)</f>
        <v>9062.9</v>
      </c>
      <c r="J27" s="24">
        <f>SUM(J28)</f>
        <v>0</v>
      </c>
      <c r="K27" s="24">
        <f>SUM(K28)</f>
        <v>0</v>
      </c>
      <c r="L27" s="24">
        <f>SUM(L28)</f>
        <v>0</v>
      </c>
      <c r="M27" s="24">
        <f>SUM(M28)</f>
        <v>0</v>
      </c>
      <c r="N27" s="24">
        <f>SUM(N28)</f>
        <v>0</v>
      </c>
      <c r="O27" s="24">
        <f>SUM(O28)</f>
        <v>0</v>
      </c>
      <c r="P27" s="24">
        <f>SUM(P28)</f>
        <v>0</v>
      </c>
      <c r="Q27" s="24">
        <f>SUM(Q28)</f>
        <v>0</v>
      </c>
      <c r="R27" s="24">
        <f>SUM(R28)</f>
        <v>0</v>
      </c>
      <c r="ID27" s="3"/>
      <c r="IE27"/>
      <c r="IF27"/>
      <c r="IG27"/>
    </row>
    <row r="28" spans="1:241" ht="12.75">
      <c r="A28" s="31"/>
      <c r="B28" s="31"/>
      <c r="C28" s="35">
        <v>4300</v>
      </c>
      <c r="D28" s="36" t="s">
        <v>43</v>
      </c>
      <c r="E28" s="37">
        <v>10000</v>
      </c>
      <c r="F28" s="28">
        <f>SUM(G28,O28)</f>
        <v>9062.9</v>
      </c>
      <c r="G28" s="37">
        <f>SUM(H28:N28)</f>
        <v>9062.9</v>
      </c>
      <c r="H28" s="37"/>
      <c r="I28" s="38">
        <v>9062.9</v>
      </c>
      <c r="J28" s="38"/>
      <c r="K28" s="38"/>
      <c r="L28" s="38"/>
      <c r="M28" s="38"/>
      <c r="N28" s="38"/>
      <c r="O28" s="38">
        <f>SUM(P28:R28)</f>
        <v>0</v>
      </c>
      <c r="P28" s="38"/>
      <c r="Q28" s="38"/>
      <c r="R28" s="38"/>
      <c r="ID28" s="3"/>
      <c r="IE28"/>
      <c r="IF28"/>
      <c r="IG28"/>
    </row>
    <row r="29" spans="1:241" ht="12.75">
      <c r="A29" s="31"/>
      <c r="B29" s="32">
        <v>60014</v>
      </c>
      <c r="C29" s="39"/>
      <c r="D29" s="40" t="s">
        <v>44</v>
      </c>
      <c r="E29" s="23">
        <v>150000</v>
      </c>
      <c r="F29" s="24">
        <f>SUM(F30)</f>
        <v>131629</v>
      </c>
      <c r="G29" s="23">
        <f>SUM(G30)</f>
        <v>0</v>
      </c>
      <c r="H29" s="24">
        <f>SUM(H30)</f>
        <v>0</v>
      </c>
      <c r="I29" s="24">
        <f>SUM(I30)</f>
        <v>0</v>
      </c>
      <c r="J29" s="24">
        <f>SUM(J30)</f>
        <v>0</v>
      </c>
      <c r="K29" s="24">
        <f>SUM(K30)</f>
        <v>0</v>
      </c>
      <c r="L29" s="24">
        <f>SUM(L30)</f>
        <v>0</v>
      </c>
      <c r="M29" s="24">
        <f>SUM(M30)</f>
        <v>0</v>
      </c>
      <c r="N29" s="24">
        <f>SUM(N30)</f>
        <v>0</v>
      </c>
      <c r="O29" s="24">
        <f>SUM(O30)</f>
        <v>131629</v>
      </c>
      <c r="P29" s="24">
        <f>SUM(P30)</f>
        <v>0</v>
      </c>
      <c r="Q29" s="24">
        <f>SUM(Q30)</f>
        <v>0</v>
      </c>
      <c r="R29" s="24">
        <f>SUM(R30)</f>
        <v>131629</v>
      </c>
      <c r="ID29" s="3"/>
      <c r="IE29"/>
      <c r="IF29"/>
      <c r="IG29"/>
    </row>
    <row r="30" spans="1:241" ht="57">
      <c r="A30" s="31"/>
      <c r="B30" s="32"/>
      <c r="C30" s="35">
        <v>6300</v>
      </c>
      <c r="D30" s="41" t="s">
        <v>45</v>
      </c>
      <c r="E30" s="37">
        <v>150000</v>
      </c>
      <c r="F30" s="28">
        <f>SUM(G30,O30)</f>
        <v>131629</v>
      </c>
      <c r="G30" s="28">
        <v>0</v>
      </c>
      <c r="H30" s="28"/>
      <c r="I30" s="28"/>
      <c r="J30" s="28">
        <v>0</v>
      </c>
      <c r="K30" s="28"/>
      <c r="L30" s="28"/>
      <c r="M30" s="28"/>
      <c r="N30" s="28"/>
      <c r="O30" s="28">
        <v>131629</v>
      </c>
      <c r="P30" s="28"/>
      <c r="Q30" s="28"/>
      <c r="R30" s="28">
        <v>131629</v>
      </c>
      <c r="ID30" s="3"/>
      <c r="IE30"/>
      <c r="IF30"/>
      <c r="IG30"/>
    </row>
    <row r="31" spans="1:241" ht="12.75">
      <c r="A31" s="21"/>
      <c r="B31" s="21">
        <v>60016</v>
      </c>
      <c r="C31" s="21"/>
      <c r="D31" s="42" t="s">
        <v>46</v>
      </c>
      <c r="E31" s="23">
        <v>4136000</v>
      </c>
      <c r="F31" s="24">
        <f>SUM(F32:F39)</f>
        <v>3970515.13</v>
      </c>
      <c r="G31" s="23">
        <f>SUM(G32:G39)</f>
        <v>1040381.59</v>
      </c>
      <c r="H31" s="24">
        <f>SUM(H32:H39)</f>
        <v>12000</v>
      </c>
      <c r="I31" s="24">
        <f>SUM(I32:I39)</f>
        <v>1023693.02</v>
      </c>
      <c r="J31" s="24">
        <f>SUM(J32:J39)</f>
        <v>0</v>
      </c>
      <c r="K31" s="24">
        <f>SUM(K32:K39)</f>
        <v>4688.57</v>
      </c>
      <c r="L31" s="24">
        <f>SUM(L32:L39)</f>
        <v>0</v>
      </c>
      <c r="M31" s="24">
        <f>SUM(M32:M39)</f>
        <v>0</v>
      </c>
      <c r="N31" s="24">
        <f>SUM(N32:N39)</f>
        <v>0</v>
      </c>
      <c r="O31" s="24">
        <f>SUM(O32:O39)</f>
        <v>2930133.54</v>
      </c>
      <c r="P31" s="24">
        <f>SUM(P32:P39)</f>
        <v>2930133.54</v>
      </c>
      <c r="Q31" s="24">
        <f>SUM(Q32:Q39)</f>
        <v>0</v>
      </c>
      <c r="R31" s="24">
        <f>SUM(R32:R39)</f>
        <v>0</v>
      </c>
      <c r="ID31" s="3"/>
      <c r="IE31"/>
      <c r="IF31"/>
      <c r="IG31"/>
    </row>
    <row r="32" spans="1:241" ht="21.75">
      <c r="A32" s="25"/>
      <c r="B32" s="25"/>
      <c r="C32" s="25">
        <v>3020</v>
      </c>
      <c r="D32" s="29" t="s">
        <v>47</v>
      </c>
      <c r="E32" s="27">
        <v>5000</v>
      </c>
      <c r="F32" s="28">
        <f>SUM(G32,O32)</f>
        <v>4688.57</v>
      </c>
      <c r="G32" s="28">
        <f>SUM(H32:N32)</f>
        <v>4688.57</v>
      </c>
      <c r="H32" s="28"/>
      <c r="I32" s="28"/>
      <c r="J32" s="28"/>
      <c r="K32" s="28">
        <v>4688.57</v>
      </c>
      <c r="L32" s="28"/>
      <c r="M32" s="28"/>
      <c r="N32" s="28"/>
      <c r="O32" s="28"/>
      <c r="P32" s="28"/>
      <c r="Q32" s="28"/>
      <c r="R32" s="28"/>
      <c r="ID32" s="3"/>
      <c r="IE32"/>
      <c r="IF32"/>
      <c r="IG32"/>
    </row>
    <row r="33" spans="1:241" ht="12.75">
      <c r="A33" s="25"/>
      <c r="B33" s="25"/>
      <c r="C33" s="25">
        <v>4010</v>
      </c>
      <c r="D33" s="29" t="s">
        <v>48</v>
      </c>
      <c r="E33" s="27">
        <v>10000</v>
      </c>
      <c r="F33" s="28">
        <f>SUM(G33,O33)</f>
        <v>10000</v>
      </c>
      <c r="G33" s="28">
        <f>SUM(H33:N33)</f>
        <v>10000</v>
      </c>
      <c r="H33" s="28">
        <v>10000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ID33" s="3"/>
      <c r="IE33"/>
      <c r="IF33"/>
      <c r="IG33"/>
    </row>
    <row r="34" spans="1:241" ht="12.75">
      <c r="A34" s="25"/>
      <c r="B34" s="25"/>
      <c r="C34" s="25">
        <v>4110</v>
      </c>
      <c r="D34" s="29" t="s">
        <v>36</v>
      </c>
      <c r="E34" s="27">
        <v>1000</v>
      </c>
      <c r="F34" s="28">
        <f>SUM(G34,O34)</f>
        <v>1000</v>
      </c>
      <c r="G34" s="28">
        <f>SUM(H34:N34)</f>
        <v>1000</v>
      </c>
      <c r="H34" s="28">
        <v>1000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ID34" s="3"/>
      <c r="IE34"/>
      <c r="IF34"/>
      <c r="IG34"/>
    </row>
    <row r="35" spans="1:241" ht="12.75">
      <c r="A35" s="25"/>
      <c r="B35" s="25"/>
      <c r="C35" s="25">
        <v>4120</v>
      </c>
      <c r="D35" s="29" t="s">
        <v>37</v>
      </c>
      <c r="E35" s="27">
        <v>1000</v>
      </c>
      <c r="F35" s="28">
        <f>SUM(G35,O35)</f>
        <v>1000</v>
      </c>
      <c r="G35" s="28">
        <f>SUM(H35:N35)</f>
        <v>1000</v>
      </c>
      <c r="H35" s="28">
        <v>1000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ID35" s="3"/>
      <c r="IE35"/>
      <c r="IF35"/>
      <c r="IG35"/>
    </row>
    <row r="36" spans="1:241" ht="21.75">
      <c r="A36" s="25"/>
      <c r="B36" s="25"/>
      <c r="C36" s="25">
        <v>4210</v>
      </c>
      <c r="D36" s="29" t="s">
        <v>49</v>
      </c>
      <c r="E36" s="27">
        <v>18000</v>
      </c>
      <c r="F36" s="28">
        <f>SUM(G36,O36)</f>
        <v>17970.15</v>
      </c>
      <c r="G36" s="28">
        <f>SUM(H36:N36)</f>
        <v>17970.15</v>
      </c>
      <c r="H36" s="28"/>
      <c r="I36" s="28">
        <v>17970.15</v>
      </c>
      <c r="J36" s="28"/>
      <c r="K36" s="28"/>
      <c r="L36" s="28"/>
      <c r="M36" s="28"/>
      <c r="N36" s="28"/>
      <c r="O36" s="28"/>
      <c r="P36" s="28"/>
      <c r="Q36" s="28"/>
      <c r="R36" s="28"/>
      <c r="ID36" s="3"/>
      <c r="IE36"/>
      <c r="IF36"/>
      <c r="IG36"/>
    </row>
    <row r="37" spans="1:241" ht="21.75">
      <c r="A37" s="25"/>
      <c r="B37" s="25"/>
      <c r="C37" s="25">
        <v>4270</v>
      </c>
      <c r="D37" s="29" t="s">
        <v>50</v>
      </c>
      <c r="E37" s="27">
        <v>571000</v>
      </c>
      <c r="F37" s="28">
        <f>SUM(G37,O37)</f>
        <v>568405.6</v>
      </c>
      <c r="G37" s="28">
        <f>SUM(H37:N37)</f>
        <v>568405.6</v>
      </c>
      <c r="H37" s="28"/>
      <c r="I37" s="28">
        <v>568405.6</v>
      </c>
      <c r="J37" s="28"/>
      <c r="K37" s="28"/>
      <c r="L37" s="28"/>
      <c r="M37" s="28"/>
      <c r="N37" s="28"/>
      <c r="O37" s="28"/>
      <c r="P37" s="28"/>
      <c r="Q37" s="28"/>
      <c r="R37" s="28"/>
      <c r="ID37" s="3"/>
      <c r="IE37"/>
      <c r="IF37"/>
      <c r="IG37"/>
    </row>
    <row r="38" spans="1:241" ht="21.75">
      <c r="A38" s="25"/>
      <c r="B38" s="25"/>
      <c r="C38" s="25">
        <v>4300</v>
      </c>
      <c r="D38" s="29" t="s">
        <v>51</v>
      </c>
      <c r="E38" s="27">
        <v>440000</v>
      </c>
      <c r="F38" s="28">
        <f>SUM(G38,O38)</f>
        <v>437317.27</v>
      </c>
      <c r="G38" s="28">
        <f>SUM(H38:N38)</f>
        <v>437317.27</v>
      </c>
      <c r="H38" s="28"/>
      <c r="I38" s="28">
        <v>437317.27</v>
      </c>
      <c r="J38" s="28"/>
      <c r="K38" s="28"/>
      <c r="L38" s="28"/>
      <c r="M38" s="28"/>
      <c r="N38" s="28"/>
      <c r="O38" s="28"/>
      <c r="P38" s="28"/>
      <c r="Q38" s="28"/>
      <c r="R38" s="28"/>
      <c r="ID38" s="3"/>
      <c r="IE38"/>
      <c r="IF38"/>
      <c r="IG38"/>
    </row>
    <row r="39" spans="1:241" ht="21.75">
      <c r="A39" s="25"/>
      <c r="B39" s="25"/>
      <c r="C39" s="25">
        <v>6050</v>
      </c>
      <c r="D39" s="26" t="s">
        <v>30</v>
      </c>
      <c r="E39" s="27">
        <v>3090000</v>
      </c>
      <c r="F39" s="28">
        <f>SUM(G39,O39)</f>
        <v>2930133.54</v>
      </c>
      <c r="G39" s="28">
        <f>SUM(H39:N39)</f>
        <v>0</v>
      </c>
      <c r="H39" s="28"/>
      <c r="I39" s="28"/>
      <c r="J39" s="28"/>
      <c r="K39" s="28"/>
      <c r="L39" s="28"/>
      <c r="M39" s="28"/>
      <c r="N39" s="28"/>
      <c r="O39" s="28">
        <f>SUM(P39:R39)</f>
        <v>2930133.54</v>
      </c>
      <c r="P39" s="28">
        <f>2817133.54+113000</f>
        <v>2930133.54</v>
      </c>
      <c r="Q39" s="28"/>
      <c r="R39" s="28"/>
      <c r="ID39" s="3"/>
      <c r="IE39"/>
      <c r="IF39"/>
      <c r="IG39"/>
    </row>
    <row r="40" spans="1:241" ht="12.75">
      <c r="A40" s="17">
        <v>630</v>
      </c>
      <c r="B40" s="17"/>
      <c r="C40" s="17"/>
      <c r="D40" s="43" t="s">
        <v>52</v>
      </c>
      <c r="E40" s="44">
        <v>17710.760000000002</v>
      </c>
      <c r="F40" s="44">
        <f>SUM(F41,F43)</f>
        <v>8260.76</v>
      </c>
      <c r="G40" s="44">
        <f>SUM(G41,G43)</f>
        <v>8260.76</v>
      </c>
      <c r="H40" s="44">
        <f>SUM(H41,H43)</f>
        <v>8260.76</v>
      </c>
      <c r="I40" s="44">
        <f>SUM(I41,I43)</f>
        <v>0</v>
      </c>
      <c r="J40" s="44">
        <f>SUM(J41,J43)</f>
        <v>0</v>
      </c>
      <c r="K40" s="44">
        <f>SUM(K41,K43)</f>
        <v>0</v>
      </c>
      <c r="L40" s="44">
        <f>SUM(L41,L43)</f>
        <v>8260.76</v>
      </c>
      <c r="M40" s="44">
        <f>SUM(M41,M43)</f>
        <v>0</v>
      </c>
      <c r="N40" s="44">
        <f>SUM(N41,N43)</f>
        <v>0</v>
      </c>
      <c r="O40" s="44">
        <f>SUM(O41,O43)</f>
        <v>0</v>
      </c>
      <c r="P40" s="44">
        <f>SUM(P41,P43)</f>
        <v>0</v>
      </c>
      <c r="Q40" s="44">
        <f>SUM(Q41,Q43)</f>
        <v>0</v>
      </c>
      <c r="R40" s="44">
        <f>SUM(R41,R43)</f>
        <v>0</v>
      </c>
      <c r="ID40" s="3"/>
      <c r="IE40"/>
      <c r="IF40"/>
      <c r="IG40"/>
    </row>
    <row r="41" spans="1:241" ht="12.75">
      <c r="A41" s="25"/>
      <c r="B41" s="21">
        <v>63001</v>
      </c>
      <c r="C41" s="21"/>
      <c r="D41" s="45" t="s">
        <v>53</v>
      </c>
      <c r="E41" s="46">
        <v>8250</v>
      </c>
      <c r="F41" s="46">
        <f>SUM(F42)</f>
        <v>0</v>
      </c>
      <c r="G41" s="46">
        <f>SUM(G42)</f>
        <v>0</v>
      </c>
      <c r="H41" s="46">
        <f>SUM(H42)</f>
        <v>0</v>
      </c>
      <c r="I41" s="46">
        <f>SUM(I42)</f>
        <v>0</v>
      </c>
      <c r="J41" s="46">
        <f>SUM(J42)</f>
        <v>0</v>
      </c>
      <c r="K41" s="46">
        <f>SUM(K42)</f>
        <v>0</v>
      </c>
      <c r="L41" s="46">
        <f>SUM(L42)</f>
        <v>0</v>
      </c>
      <c r="M41" s="46">
        <f>SUM(M42)</f>
        <v>0</v>
      </c>
      <c r="N41" s="46">
        <f>SUM(N42)</f>
        <v>0</v>
      </c>
      <c r="O41" s="46">
        <f>SUM(O42)</f>
        <v>0</v>
      </c>
      <c r="P41" s="46">
        <f>SUM(P42)</f>
        <v>0</v>
      </c>
      <c r="Q41" s="46">
        <f>SUM(Q42)</f>
        <v>0</v>
      </c>
      <c r="R41" s="46">
        <f>SUM(R42)</f>
        <v>0</v>
      </c>
      <c r="ID41" s="3"/>
      <c r="IE41"/>
      <c r="IF41"/>
      <c r="IG41"/>
    </row>
    <row r="42" spans="1:241" ht="53.25">
      <c r="A42" s="25"/>
      <c r="B42" s="25"/>
      <c r="C42" s="25">
        <v>2339</v>
      </c>
      <c r="D42" s="47" t="s">
        <v>54</v>
      </c>
      <c r="E42" s="27">
        <v>8250</v>
      </c>
      <c r="F42" s="28">
        <f>SUM(G42,O42)</f>
        <v>0</v>
      </c>
      <c r="G42" s="28">
        <f>SUM(H42:N42)</f>
        <v>0</v>
      </c>
      <c r="H42" s="28"/>
      <c r="I42" s="28"/>
      <c r="J42" s="28"/>
      <c r="K42" s="28"/>
      <c r="L42" s="28"/>
      <c r="M42" s="28"/>
      <c r="N42" s="28"/>
      <c r="O42" s="28">
        <f>SUM(P42:R42)</f>
        <v>0</v>
      </c>
      <c r="P42" s="28"/>
      <c r="Q42" s="28"/>
      <c r="R42" s="28"/>
      <c r="ID42" s="3"/>
      <c r="IE42"/>
      <c r="IF42"/>
      <c r="IG42"/>
    </row>
    <row r="43" spans="1:241" ht="21.75">
      <c r="A43" s="21"/>
      <c r="B43" s="21">
        <v>63003</v>
      </c>
      <c r="C43" s="21"/>
      <c r="D43" s="48" t="s">
        <v>55</v>
      </c>
      <c r="E43" s="46">
        <v>9460.76</v>
      </c>
      <c r="F43" s="46">
        <f>SUM(F44:F47)</f>
        <v>8260.76</v>
      </c>
      <c r="G43" s="46">
        <f>SUM(G44:G47)</f>
        <v>8260.76</v>
      </c>
      <c r="H43" s="46">
        <f>SUM(L44:L47)</f>
        <v>8260.76</v>
      </c>
      <c r="I43" s="46">
        <f>SUM(I44:I47)</f>
        <v>0</v>
      </c>
      <c r="J43" s="46">
        <f>SUM(J44:J47)</f>
        <v>0</v>
      </c>
      <c r="K43" s="46">
        <f>SUM(K44:K47)</f>
        <v>0</v>
      </c>
      <c r="L43" s="46">
        <f>SUM(L44:L47)</f>
        <v>8260.76</v>
      </c>
      <c r="M43" s="46">
        <f>SUM(M44:M47)</f>
        <v>0</v>
      </c>
      <c r="N43" s="46">
        <f>SUM(N44:N47)</f>
        <v>0</v>
      </c>
      <c r="O43" s="46">
        <f>SUM(O44:O47)</f>
        <v>0</v>
      </c>
      <c r="P43" s="46">
        <f>SUM(P44:P47)</f>
        <v>0</v>
      </c>
      <c r="Q43" s="46">
        <f>SUM(Q44:Q47)</f>
        <v>0</v>
      </c>
      <c r="R43" s="46">
        <f>SUM(R44:R47)</f>
        <v>0</v>
      </c>
      <c r="ID43" s="3"/>
      <c r="IE43"/>
      <c r="IF43"/>
      <c r="IG43"/>
    </row>
    <row r="44" spans="1:241" ht="12.75">
      <c r="A44" s="25"/>
      <c r="B44" s="25"/>
      <c r="C44" s="25">
        <v>4177</v>
      </c>
      <c r="D44" s="47" t="s">
        <v>38</v>
      </c>
      <c r="E44" s="27">
        <v>7200</v>
      </c>
      <c r="F44" s="28">
        <f>SUM(G44,O44)</f>
        <v>7200</v>
      </c>
      <c r="G44" s="28">
        <f>SUM(H44:N44)</f>
        <v>7200</v>
      </c>
      <c r="H44" s="28"/>
      <c r="I44" s="28"/>
      <c r="J44" s="28"/>
      <c r="K44" s="28"/>
      <c r="L44" s="28">
        <v>7200</v>
      </c>
      <c r="M44" s="28"/>
      <c r="N44" s="28"/>
      <c r="O44" s="28">
        <f>SUM(P44:R44)</f>
        <v>0</v>
      </c>
      <c r="P44" s="28"/>
      <c r="Q44" s="28"/>
      <c r="R44" s="28"/>
      <c r="ID44" s="3"/>
      <c r="IE44"/>
      <c r="IF44"/>
      <c r="IG44"/>
    </row>
    <row r="45" spans="1:241" ht="12.75">
      <c r="A45" s="25"/>
      <c r="B45" s="25"/>
      <c r="C45" s="25">
        <v>4417</v>
      </c>
      <c r="D45" s="47" t="s">
        <v>56</v>
      </c>
      <c r="E45" s="27">
        <v>820.76</v>
      </c>
      <c r="F45" s="28">
        <f>SUM(G45,O45)</f>
        <v>820.76</v>
      </c>
      <c r="G45" s="28">
        <f>SUM(H45:N45)</f>
        <v>820.76</v>
      </c>
      <c r="H45" s="28"/>
      <c r="I45" s="28"/>
      <c r="J45" s="28"/>
      <c r="K45" s="28"/>
      <c r="L45" s="28">
        <v>820.76</v>
      </c>
      <c r="M45" s="28"/>
      <c r="N45" s="28"/>
      <c r="O45" s="28">
        <f>SUM(P45:R45)</f>
        <v>0</v>
      </c>
      <c r="P45" s="28"/>
      <c r="Q45" s="28"/>
      <c r="R45" s="28"/>
      <c r="ID45" s="3"/>
      <c r="IE45"/>
      <c r="IF45"/>
      <c r="IG45"/>
    </row>
    <row r="46" spans="1:241" ht="12.75">
      <c r="A46" s="25"/>
      <c r="B46" s="25"/>
      <c r="C46" s="25">
        <v>4419</v>
      </c>
      <c r="D46" s="47" t="s">
        <v>56</v>
      </c>
      <c r="E46" s="27">
        <v>1200</v>
      </c>
      <c r="F46" s="28">
        <f>SUM(G46,O46)</f>
        <v>0</v>
      </c>
      <c r="G46" s="28">
        <f>SUM(H46:N46)</f>
        <v>0</v>
      </c>
      <c r="H46" s="28"/>
      <c r="I46" s="28"/>
      <c r="J46" s="28"/>
      <c r="K46" s="28"/>
      <c r="L46" s="28"/>
      <c r="M46" s="28"/>
      <c r="N46" s="28"/>
      <c r="O46" s="28">
        <f>SUM(P46:R46)</f>
        <v>0</v>
      </c>
      <c r="P46" s="28"/>
      <c r="Q46" s="28"/>
      <c r="R46" s="28"/>
      <c r="ID46" s="3"/>
      <c r="IE46"/>
      <c r="IF46"/>
      <c r="IG46"/>
    </row>
    <row r="47" spans="1:241" ht="21.75">
      <c r="A47" s="25"/>
      <c r="B47" s="25"/>
      <c r="C47" s="25">
        <v>4707</v>
      </c>
      <c r="D47" s="47" t="s">
        <v>57</v>
      </c>
      <c r="E47" s="27">
        <v>240</v>
      </c>
      <c r="F47" s="28">
        <f>SUM(G47,O47)</f>
        <v>240</v>
      </c>
      <c r="G47" s="28">
        <f>SUM(H47:N47)</f>
        <v>240</v>
      </c>
      <c r="H47" s="28"/>
      <c r="I47" s="28"/>
      <c r="J47" s="28"/>
      <c r="K47" s="28"/>
      <c r="L47" s="28">
        <v>240</v>
      </c>
      <c r="M47" s="28"/>
      <c r="N47" s="28"/>
      <c r="O47" s="28">
        <f>SUM(P47:R47)</f>
        <v>0</v>
      </c>
      <c r="P47" s="28"/>
      <c r="Q47" s="28"/>
      <c r="R47" s="28"/>
      <c r="ID47" s="3"/>
      <c r="IE47"/>
      <c r="IF47"/>
      <c r="IG47"/>
    </row>
    <row r="48" spans="1:241" ht="12.75">
      <c r="A48" s="17">
        <v>700</v>
      </c>
      <c r="B48" s="17"/>
      <c r="C48" s="17"/>
      <c r="D48" s="30" t="s">
        <v>58</v>
      </c>
      <c r="E48" s="19">
        <v>19999911</v>
      </c>
      <c r="F48" s="20">
        <f>SUM(F49,F54)</f>
        <v>15734538.08</v>
      </c>
      <c r="G48" s="20">
        <f>SUM(G49,G54)</f>
        <v>2091324.51</v>
      </c>
      <c r="H48" s="20">
        <f>SUM(H49,H54)</f>
        <v>0</v>
      </c>
      <c r="I48" s="20">
        <f>SUM(I49,I54)</f>
        <v>2091324.51</v>
      </c>
      <c r="J48" s="20">
        <f>SUM(J49,J54)</f>
        <v>0</v>
      </c>
      <c r="K48" s="20">
        <f>SUM(K49,K54)</f>
        <v>0</v>
      </c>
      <c r="L48" s="20">
        <f>SUM(L49,L54)</f>
        <v>0</v>
      </c>
      <c r="M48" s="20">
        <f>SUM(M49,M54)</f>
        <v>0</v>
      </c>
      <c r="N48" s="20">
        <f>SUM(N49,N54)</f>
        <v>0</v>
      </c>
      <c r="O48" s="20">
        <f>SUM(O49,O54)</f>
        <v>13643213.57</v>
      </c>
      <c r="P48" s="20">
        <f>SUM(P49,P54)</f>
        <v>1180489.38</v>
      </c>
      <c r="Q48" s="20">
        <f>SUM(Q49,Q54)</f>
        <v>12462724.19</v>
      </c>
      <c r="R48" s="20">
        <f>SUM(R49,R54)</f>
        <v>0</v>
      </c>
      <c r="ID48" s="3"/>
      <c r="IE48"/>
      <c r="IF48"/>
      <c r="IG48"/>
    </row>
    <row r="49" spans="1:241" ht="21.75">
      <c r="A49" s="21"/>
      <c r="B49" s="21">
        <v>70005</v>
      </c>
      <c r="C49" s="21"/>
      <c r="D49" s="42" t="s">
        <v>59</v>
      </c>
      <c r="E49" s="23">
        <v>19939911</v>
      </c>
      <c r="F49" s="24">
        <f>SUM(F50:F53)</f>
        <v>15696228.790000001</v>
      </c>
      <c r="G49" s="23">
        <f>SUM(G50:G53)</f>
        <v>2053015.22</v>
      </c>
      <c r="H49" s="24">
        <f>SUM(H50:H53)</f>
        <v>0</v>
      </c>
      <c r="I49" s="24">
        <f>SUM(I50:I53)</f>
        <v>2053015.22</v>
      </c>
      <c r="J49" s="24">
        <f>SUM(J50:J53)</f>
        <v>0</v>
      </c>
      <c r="K49" s="24">
        <f>SUM(K50:K53)</f>
        <v>0</v>
      </c>
      <c r="L49" s="24">
        <f>SUM(L50:L53)</f>
        <v>0</v>
      </c>
      <c r="M49" s="24">
        <f>SUM(M50:M53)</f>
        <v>0</v>
      </c>
      <c r="N49" s="24">
        <f>SUM(N50:N53)</f>
        <v>0</v>
      </c>
      <c r="O49" s="24">
        <f>SUM(O50:O53)</f>
        <v>13643213.57</v>
      </c>
      <c r="P49" s="24">
        <f>SUM(P50:P53)</f>
        <v>1180489.38</v>
      </c>
      <c r="Q49" s="24">
        <f>SUM(Q50:Q53)</f>
        <v>12462724.19</v>
      </c>
      <c r="R49" s="24">
        <f>SUM(R50:R53)</f>
        <v>0</v>
      </c>
      <c r="ID49" s="3"/>
      <c r="IE49"/>
      <c r="IF49"/>
      <c r="IG49"/>
    </row>
    <row r="50" spans="1:241" ht="21.75">
      <c r="A50" s="25"/>
      <c r="B50" s="25"/>
      <c r="C50" s="25">
        <v>4300</v>
      </c>
      <c r="D50" s="29" t="s">
        <v>60</v>
      </c>
      <c r="E50" s="27">
        <v>2179800</v>
      </c>
      <c r="F50" s="28">
        <f>SUM(G50,O50)</f>
        <v>2053015.22</v>
      </c>
      <c r="G50" s="28">
        <f>SUM(H50:N50)</f>
        <v>2053015.22</v>
      </c>
      <c r="H50" s="28"/>
      <c r="I50" s="28">
        <v>2053015.22</v>
      </c>
      <c r="J50" s="28"/>
      <c r="K50" s="28"/>
      <c r="L50" s="28"/>
      <c r="M50" s="28"/>
      <c r="N50" s="28"/>
      <c r="O50" s="28"/>
      <c r="P50" s="28"/>
      <c r="Q50" s="28"/>
      <c r="R50" s="28"/>
      <c r="ID50" s="3"/>
      <c r="IE50"/>
      <c r="IF50"/>
      <c r="IG50"/>
    </row>
    <row r="51" spans="1:241" ht="21.75">
      <c r="A51" s="25"/>
      <c r="B51" s="25"/>
      <c r="C51" s="25">
        <v>6050</v>
      </c>
      <c r="D51" s="26" t="s">
        <v>30</v>
      </c>
      <c r="E51" s="27">
        <v>1349636</v>
      </c>
      <c r="F51" s="28">
        <f>SUM(G51,O51)</f>
        <v>1180489.38</v>
      </c>
      <c r="G51" s="28">
        <f>SUM(H51:N51)</f>
        <v>0</v>
      </c>
      <c r="H51" s="28"/>
      <c r="I51" s="28"/>
      <c r="J51" s="28"/>
      <c r="K51" s="28"/>
      <c r="L51" s="28"/>
      <c r="M51" s="28"/>
      <c r="N51" s="28"/>
      <c r="O51" s="28">
        <f>SUM(P51:R51)</f>
        <v>1180489.38</v>
      </c>
      <c r="P51" s="28">
        <f>836989.38+343500</f>
        <v>1180489.38</v>
      </c>
      <c r="Q51" s="28"/>
      <c r="R51" s="28"/>
      <c r="ID51" s="3"/>
      <c r="IE51"/>
      <c r="IF51"/>
      <c r="IG51"/>
    </row>
    <row r="52" spans="1:241" ht="21.75">
      <c r="A52" s="21"/>
      <c r="B52" s="21"/>
      <c r="C52" s="25">
        <v>6058</v>
      </c>
      <c r="D52" s="26" t="s">
        <v>30</v>
      </c>
      <c r="E52" s="27">
        <v>11823602</v>
      </c>
      <c r="F52" s="28">
        <f>SUM(G52,O52)</f>
        <v>7927205.06</v>
      </c>
      <c r="G52" s="28">
        <f>SUM(H52:N52)</f>
        <v>0</v>
      </c>
      <c r="H52" s="28"/>
      <c r="I52" s="28"/>
      <c r="J52" s="28"/>
      <c r="K52" s="28"/>
      <c r="L52" s="28"/>
      <c r="M52" s="28"/>
      <c r="N52" s="28"/>
      <c r="O52" s="28">
        <f>SUM(P52:R52)</f>
        <v>7927205.06</v>
      </c>
      <c r="P52" s="28"/>
      <c r="Q52" s="28">
        <v>7927205.06</v>
      </c>
      <c r="R52" s="28"/>
      <c r="ID52" s="3"/>
      <c r="IE52"/>
      <c r="IF52"/>
      <c r="IG52"/>
    </row>
    <row r="53" spans="1:241" ht="21.75">
      <c r="A53" s="21"/>
      <c r="B53" s="21"/>
      <c r="C53" s="25">
        <v>6059</v>
      </c>
      <c r="D53" s="26" t="s">
        <v>30</v>
      </c>
      <c r="E53" s="27">
        <v>4586873</v>
      </c>
      <c r="F53" s="28">
        <f>SUM(G53,O53)</f>
        <v>4535519.13</v>
      </c>
      <c r="G53" s="28">
        <f>SUM(H53:N53)</f>
        <v>0</v>
      </c>
      <c r="H53" s="28"/>
      <c r="I53" s="28"/>
      <c r="J53" s="28"/>
      <c r="K53" s="28"/>
      <c r="L53" s="28"/>
      <c r="M53" s="28"/>
      <c r="N53" s="28"/>
      <c r="O53" s="28">
        <f>SUM(P53:R53)</f>
        <v>4535519.13</v>
      </c>
      <c r="P53" s="28"/>
      <c r="Q53" s="28">
        <f>1660143.13+2875376</f>
        <v>4535519.13</v>
      </c>
      <c r="R53" s="28"/>
      <c r="ID53" s="3"/>
      <c r="IE53"/>
      <c r="IF53"/>
      <c r="IG53"/>
    </row>
    <row r="54" spans="1:241" ht="12.75">
      <c r="A54" s="21"/>
      <c r="B54" s="21">
        <v>70095</v>
      </c>
      <c r="C54" s="21"/>
      <c r="D54" s="42" t="s">
        <v>61</v>
      </c>
      <c r="E54" s="23">
        <v>60000</v>
      </c>
      <c r="F54" s="24">
        <f>SUM(F55:F56)</f>
        <v>38309.29</v>
      </c>
      <c r="G54" s="28">
        <f>SUM(H54:N54)</f>
        <v>38309.29</v>
      </c>
      <c r="H54" s="24">
        <f>SUM(H55:H56)</f>
        <v>0</v>
      </c>
      <c r="I54" s="24">
        <f>SUM(I55:I56)</f>
        <v>38309.29</v>
      </c>
      <c r="J54" s="24">
        <f>SUM(J55:J56)</f>
        <v>0</v>
      </c>
      <c r="K54" s="24">
        <f>SUM(K55:K56)</f>
        <v>0</v>
      </c>
      <c r="L54" s="24">
        <f>SUM(L55:L56)</f>
        <v>0</v>
      </c>
      <c r="M54" s="24">
        <f>SUM(M55:M56)</f>
        <v>0</v>
      </c>
      <c r="N54" s="24">
        <f>SUM(N55:N56)</f>
        <v>0</v>
      </c>
      <c r="O54" s="24">
        <f>SUM(O55:O56)</f>
        <v>0</v>
      </c>
      <c r="P54" s="24">
        <f>SUM(P55:P56)</f>
        <v>0</v>
      </c>
      <c r="Q54" s="24">
        <f>SUM(Q55:Q56)</f>
        <v>0</v>
      </c>
      <c r="R54" s="24">
        <f>SUM(R55:R56)</f>
        <v>0</v>
      </c>
      <c r="ID54" s="3"/>
      <c r="IE54"/>
      <c r="IF54"/>
      <c r="IG54"/>
    </row>
    <row r="55" spans="1:241" ht="12.75">
      <c r="A55" s="25"/>
      <c r="B55" s="25"/>
      <c r="C55" s="25">
        <v>4260</v>
      </c>
      <c r="D55" s="29" t="s">
        <v>62</v>
      </c>
      <c r="E55" s="27">
        <v>20000</v>
      </c>
      <c r="F55" s="28">
        <f>SUM(G55,O55)</f>
        <v>4779.38</v>
      </c>
      <c r="G55" s="28">
        <f>SUM(H55:N55)</f>
        <v>4779.38</v>
      </c>
      <c r="H55" s="28"/>
      <c r="I55" s="28">
        <v>4779.38</v>
      </c>
      <c r="J55" s="28"/>
      <c r="K55" s="28"/>
      <c r="L55" s="28"/>
      <c r="M55" s="28"/>
      <c r="N55" s="28"/>
      <c r="O55" s="28"/>
      <c r="P55" s="28"/>
      <c r="Q55" s="28"/>
      <c r="R55" s="28"/>
      <c r="ID55" s="3"/>
      <c r="IE55"/>
      <c r="IF55"/>
      <c r="IG55"/>
    </row>
    <row r="56" spans="1:241" ht="12.75">
      <c r="A56" s="25"/>
      <c r="B56" s="25"/>
      <c r="C56" s="25">
        <v>4300</v>
      </c>
      <c r="D56" s="29" t="s">
        <v>63</v>
      </c>
      <c r="E56" s="27">
        <v>40000</v>
      </c>
      <c r="F56" s="28">
        <f>SUM(G56,O56)</f>
        <v>33529.91</v>
      </c>
      <c r="G56" s="28">
        <f>SUM(H56:N56)</f>
        <v>33529.91</v>
      </c>
      <c r="H56" s="28"/>
      <c r="I56" s="28">
        <v>33529.91</v>
      </c>
      <c r="J56" s="28"/>
      <c r="K56" s="28"/>
      <c r="L56" s="28"/>
      <c r="M56" s="28"/>
      <c r="N56" s="28"/>
      <c r="O56" s="28"/>
      <c r="P56" s="28"/>
      <c r="Q56" s="28"/>
      <c r="R56" s="28"/>
      <c r="ID56" s="3"/>
      <c r="IE56"/>
      <c r="IF56"/>
      <c r="IG56"/>
    </row>
    <row r="57" spans="1:241" ht="12.75">
      <c r="A57" s="17">
        <v>710</v>
      </c>
      <c r="B57" s="17"/>
      <c r="C57" s="17"/>
      <c r="D57" s="30" t="s">
        <v>64</v>
      </c>
      <c r="E57" s="19">
        <v>902650</v>
      </c>
      <c r="F57" s="20">
        <f>SUM(F58)</f>
        <v>895175</v>
      </c>
      <c r="G57" s="19">
        <f>SUM(G58)</f>
        <v>95175</v>
      </c>
      <c r="H57" s="20">
        <f>SUM(H58)</f>
        <v>0</v>
      </c>
      <c r="I57" s="20">
        <f>SUM(I58)</f>
        <v>95175</v>
      </c>
      <c r="J57" s="20">
        <f>SUM(J58)</f>
        <v>0</v>
      </c>
      <c r="K57" s="20">
        <f>SUM(K58)</f>
        <v>0</v>
      </c>
      <c r="L57" s="20">
        <f>SUM(L58)</f>
        <v>0</v>
      </c>
      <c r="M57" s="20">
        <f>SUM(M58)</f>
        <v>0</v>
      </c>
      <c r="N57" s="20">
        <f>SUM(N58)</f>
        <v>0</v>
      </c>
      <c r="O57" s="20">
        <f>SUM(O58)</f>
        <v>800000</v>
      </c>
      <c r="P57" s="20">
        <f>SUM(P58)</f>
        <v>800000</v>
      </c>
      <c r="Q57" s="20">
        <f>SUM(Q58)</f>
        <v>0</v>
      </c>
      <c r="R57" s="20">
        <f>SUM(R58)</f>
        <v>0</v>
      </c>
      <c r="ID57" s="3"/>
      <c r="IE57"/>
      <c r="IF57"/>
      <c r="IG57"/>
    </row>
    <row r="58" spans="1:241" ht="12.75">
      <c r="A58" s="21"/>
      <c r="B58" s="21">
        <v>71035</v>
      </c>
      <c r="C58" s="21"/>
      <c r="D58" s="42" t="s">
        <v>65</v>
      </c>
      <c r="E58" s="23">
        <v>902650</v>
      </c>
      <c r="F58" s="24">
        <f>SUM(F59:F60)</f>
        <v>895175</v>
      </c>
      <c r="G58" s="23">
        <f>SUM(G59:G60)</f>
        <v>95175</v>
      </c>
      <c r="H58" s="24">
        <f>SUM(H59:H60)</f>
        <v>0</v>
      </c>
      <c r="I58" s="24">
        <f>SUM(I59:I60)</f>
        <v>95175</v>
      </c>
      <c r="J58" s="24">
        <f>SUM(J59:J60)</f>
        <v>0</v>
      </c>
      <c r="K58" s="24">
        <f>SUM(K59:K60)</f>
        <v>0</v>
      </c>
      <c r="L58" s="24">
        <f>SUM(L59:L60)</f>
        <v>0</v>
      </c>
      <c r="M58" s="24">
        <f>SUM(M59:M60)</f>
        <v>0</v>
      </c>
      <c r="N58" s="24">
        <f>SUM(N59:N60)</f>
        <v>0</v>
      </c>
      <c r="O58" s="24">
        <f>SUM(O59:O60)</f>
        <v>800000</v>
      </c>
      <c r="P58" s="24">
        <f>SUM(P59:P60)</f>
        <v>800000</v>
      </c>
      <c r="Q58" s="24">
        <f>SUM(Q59:Q60)</f>
        <v>0</v>
      </c>
      <c r="R58" s="24">
        <f>SUM(R59:R60)</f>
        <v>0</v>
      </c>
      <c r="S58" s="49"/>
      <c r="ID58" s="3"/>
      <c r="IE58"/>
      <c r="IF58"/>
      <c r="IG58"/>
    </row>
    <row r="59" spans="1:241" ht="12.75">
      <c r="A59" s="25"/>
      <c r="B59" s="25"/>
      <c r="C59" s="25">
        <v>4300</v>
      </c>
      <c r="D59" s="29" t="s">
        <v>63</v>
      </c>
      <c r="E59" s="27">
        <v>102650</v>
      </c>
      <c r="F59" s="28">
        <f>SUM(G59,O59)</f>
        <v>95175</v>
      </c>
      <c r="G59" s="28">
        <f>SUM(H59:N59)</f>
        <v>95175</v>
      </c>
      <c r="H59" s="28"/>
      <c r="I59" s="28">
        <v>95175</v>
      </c>
      <c r="J59" s="28"/>
      <c r="K59" s="28"/>
      <c r="L59" s="28"/>
      <c r="M59" s="28"/>
      <c r="N59" s="28"/>
      <c r="O59" s="28">
        <f>SUM(P59:R59)</f>
        <v>0</v>
      </c>
      <c r="P59" s="28"/>
      <c r="Q59" s="28"/>
      <c r="R59" s="28"/>
      <c r="ID59" s="3"/>
      <c r="IE59"/>
      <c r="IF59"/>
      <c r="IG59"/>
    </row>
    <row r="60" spans="1:241" ht="21.75">
      <c r="A60" s="25"/>
      <c r="B60" s="25"/>
      <c r="C60" s="25">
        <v>6050</v>
      </c>
      <c r="D60" s="26" t="s">
        <v>30</v>
      </c>
      <c r="E60" s="27">
        <v>800000</v>
      </c>
      <c r="F60" s="28">
        <f>SUM(G60,O60)</f>
        <v>800000</v>
      </c>
      <c r="G60" s="28">
        <f>SUM(H60:N60)</f>
        <v>0</v>
      </c>
      <c r="H60" s="28"/>
      <c r="I60" s="28"/>
      <c r="J60" s="28"/>
      <c r="K60" s="28"/>
      <c r="L60" s="28"/>
      <c r="M60" s="28"/>
      <c r="N60" s="28"/>
      <c r="O60" s="28">
        <f>SUM(P60:R60)</f>
        <v>800000</v>
      </c>
      <c r="P60" s="28">
        <f>500000+200000+300000-200000</f>
        <v>800000</v>
      </c>
      <c r="Q60" s="28"/>
      <c r="R60" s="28"/>
      <c r="T60" s="49"/>
      <c r="U60" s="49"/>
      <c r="V60" s="49"/>
      <c r="W60" s="49"/>
      <c r="X60" s="49"/>
      <c r="ID60" s="3"/>
      <c r="IE60"/>
      <c r="IF60"/>
      <c r="IG60"/>
    </row>
    <row r="61" spans="1:241" ht="12.75">
      <c r="A61" s="17">
        <v>750</v>
      </c>
      <c r="B61" s="17"/>
      <c r="C61" s="17"/>
      <c r="D61" s="30" t="s">
        <v>66</v>
      </c>
      <c r="E61" s="19">
        <v>5451213</v>
      </c>
      <c r="F61" s="20">
        <f>SUM(F62,F67,F73,F97,F106,F112)</f>
        <v>5098439.52</v>
      </c>
      <c r="G61" s="19">
        <f>SUM(G62,G67,G73,G97,G106,G112)</f>
        <v>5005029.569999999</v>
      </c>
      <c r="H61" s="20">
        <f>SUM(H62,H67,H73,H97,H106,H112)</f>
        <v>3031457.8000000003</v>
      </c>
      <c r="I61" s="20">
        <f>SUM(I62,I67,I73,I97,I106,I112)</f>
        <v>1431299.32</v>
      </c>
      <c r="J61" s="20">
        <f>SUM(J62,J67,J73,J97,J106,J112)</f>
        <v>247615.84</v>
      </c>
      <c r="K61" s="20">
        <f>SUM(K62,K67,K73,K97,K106,K112)</f>
        <v>277717.95</v>
      </c>
      <c r="L61" s="20">
        <f>SUM(L62,L67,L73,L97,L106,L112)</f>
        <v>16938.66</v>
      </c>
      <c r="M61" s="20">
        <f>SUM(M62,M67,M73,M97,M106,M112)</f>
        <v>0</v>
      </c>
      <c r="N61" s="20">
        <f>SUM(N62,N67,N73,N97,N106,N112)</f>
        <v>0</v>
      </c>
      <c r="O61" s="20">
        <f>SUM(O62,O67,O73,O97,O106,O112)</f>
        <v>93409.95</v>
      </c>
      <c r="P61" s="20">
        <f>SUM(P62,P67,P73,P97,P106,P112)</f>
        <v>63409.95</v>
      </c>
      <c r="Q61" s="20">
        <f>SUM(Q62,Q67,Q73,Q97,Q106,Q112)</f>
        <v>0</v>
      </c>
      <c r="R61" s="20">
        <f>SUM(R62,R67,R73,R97,R106,R112)</f>
        <v>30000</v>
      </c>
      <c r="ID61" s="3"/>
      <c r="IE61"/>
      <c r="IF61"/>
      <c r="IG61"/>
    </row>
    <row r="62" spans="1:241" ht="12.75">
      <c r="A62" s="32"/>
      <c r="B62" s="32">
        <v>75011</v>
      </c>
      <c r="C62" s="32"/>
      <c r="D62" s="40" t="s">
        <v>67</v>
      </c>
      <c r="E62" s="23">
        <v>179000</v>
      </c>
      <c r="F62" s="24">
        <f>SUM(F63:F66)</f>
        <v>179000</v>
      </c>
      <c r="G62" s="28">
        <f>SUM(H62:N62)</f>
        <v>179000</v>
      </c>
      <c r="H62" s="24">
        <f>SUM(H63:H66)</f>
        <v>179000</v>
      </c>
      <c r="I62" s="24">
        <f>SUM(I63:I66)</f>
        <v>0</v>
      </c>
      <c r="J62" s="24">
        <f>SUM(J63:J66)</f>
        <v>0</v>
      </c>
      <c r="K62" s="24">
        <f>SUM(K63:K66)</f>
        <v>0</v>
      </c>
      <c r="L62" s="24">
        <f>SUM(L63:L66)</f>
        <v>0</v>
      </c>
      <c r="M62" s="24">
        <f>SUM(M63:M66)</f>
        <v>0</v>
      </c>
      <c r="N62" s="24">
        <f>SUM(N63:N66)</f>
        <v>0</v>
      </c>
      <c r="O62" s="24">
        <f>SUM(O63:O66)</f>
        <v>0</v>
      </c>
      <c r="P62" s="24">
        <f>SUM(P63:P66)</f>
        <v>0</v>
      </c>
      <c r="Q62" s="24">
        <f>SUM(Q63:Q66)</f>
        <v>0</v>
      </c>
      <c r="R62" s="24">
        <f>SUM(R63:R66)</f>
        <v>0</v>
      </c>
      <c r="ID62" s="3"/>
      <c r="IE62"/>
      <c r="IF62"/>
      <c r="IG62"/>
    </row>
    <row r="63" spans="1:241" ht="12.75">
      <c r="A63" s="35"/>
      <c r="B63" s="35"/>
      <c r="C63" s="35">
        <v>4010</v>
      </c>
      <c r="D63" s="29" t="s">
        <v>48</v>
      </c>
      <c r="E63" s="27">
        <v>140000</v>
      </c>
      <c r="F63" s="28">
        <f>SUM(G63,O63)</f>
        <v>140000</v>
      </c>
      <c r="G63" s="28">
        <f>SUM(H63:N63)</f>
        <v>140000</v>
      </c>
      <c r="H63" s="28">
        <v>140000</v>
      </c>
      <c r="I63" s="28"/>
      <c r="J63" s="28"/>
      <c r="K63" s="28"/>
      <c r="L63" s="28"/>
      <c r="M63" s="28"/>
      <c r="N63" s="28"/>
      <c r="O63" s="28">
        <f>SUM(P63:R63)</f>
        <v>0</v>
      </c>
      <c r="P63" s="28"/>
      <c r="Q63" s="28"/>
      <c r="R63" s="28"/>
      <c r="ID63" s="3"/>
      <c r="IE63"/>
      <c r="IF63"/>
      <c r="IG63"/>
    </row>
    <row r="64" spans="1:241" ht="12.75">
      <c r="A64" s="35"/>
      <c r="B64" s="35"/>
      <c r="C64" s="25">
        <v>4040</v>
      </c>
      <c r="D64" s="29" t="s">
        <v>68</v>
      </c>
      <c r="E64" s="27">
        <v>12000</v>
      </c>
      <c r="F64" s="28">
        <f>SUM(G64,O64)</f>
        <v>12000</v>
      </c>
      <c r="G64" s="28">
        <f>SUM(H64:N64)</f>
        <v>12000</v>
      </c>
      <c r="H64" s="28">
        <v>12000</v>
      </c>
      <c r="I64" s="28"/>
      <c r="J64" s="28"/>
      <c r="K64" s="28"/>
      <c r="L64" s="28"/>
      <c r="M64" s="28"/>
      <c r="N64" s="28"/>
      <c r="O64" s="28">
        <f>SUM(P64:R64)</f>
        <v>0</v>
      </c>
      <c r="P64" s="28"/>
      <c r="Q64" s="28"/>
      <c r="R64" s="28"/>
      <c r="ID64" s="3"/>
      <c r="IE64"/>
      <c r="IF64"/>
      <c r="IG64"/>
    </row>
    <row r="65" spans="1:241" ht="12.75">
      <c r="A65" s="35"/>
      <c r="B65" s="35"/>
      <c r="C65" s="25">
        <v>4110</v>
      </c>
      <c r="D65" s="29" t="s">
        <v>36</v>
      </c>
      <c r="E65" s="27">
        <v>25000</v>
      </c>
      <c r="F65" s="28">
        <f>SUM(G65,O65)</f>
        <v>25000</v>
      </c>
      <c r="G65" s="28">
        <f>SUM(H65:N65)</f>
        <v>25000</v>
      </c>
      <c r="H65" s="28">
        <v>25000</v>
      </c>
      <c r="I65" s="28"/>
      <c r="J65" s="28"/>
      <c r="K65" s="28"/>
      <c r="L65" s="28"/>
      <c r="M65" s="28"/>
      <c r="N65" s="28"/>
      <c r="O65" s="28">
        <f>SUM(P65:R65)</f>
        <v>0</v>
      </c>
      <c r="P65" s="28"/>
      <c r="Q65" s="28"/>
      <c r="R65" s="28"/>
      <c r="ID65" s="3"/>
      <c r="IE65"/>
      <c r="IF65"/>
      <c r="IG65"/>
    </row>
    <row r="66" spans="1:247" s="49" customFormat="1" ht="12.75">
      <c r="A66" s="35"/>
      <c r="B66" s="35"/>
      <c r="C66" s="25">
        <v>4120</v>
      </c>
      <c r="D66" s="29" t="s">
        <v>37</v>
      </c>
      <c r="E66" s="27">
        <v>2000</v>
      </c>
      <c r="F66" s="28">
        <f>SUM(G66,O66)</f>
        <v>2000</v>
      </c>
      <c r="G66" s="28">
        <f>SUM(H66:N66)</f>
        <v>2000</v>
      </c>
      <c r="H66" s="28">
        <f>1601+399</f>
        <v>2000</v>
      </c>
      <c r="I66" s="28"/>
      <c r="J66" s="28"/>
      <c r="K66" s="28"/>
      <c r="L66" s="28"/>
      <c r="M66" s="28"/>
      <c r="N66" s="28"/>
      <c r="O66" s="28">
        <f>SUM(P66:R66)</f>
        <v>0</v>
      </c>
      <c r="P66" s="28"/>
      <c r="Q66" s="28"/>
      <c r="R66" s="28"/>
      <c r="S66" s="4"/>
      <c r="T66" s="4"/>
      <c r="U66" s="4"/>
      <c r="V66" s="4"/>
      <c r="W66" s="4"/>
      <c r="X66" s="4"/>
      <c r="ID66" s="3"/>
      <c r="IE66"/>
      <c r="IF66"/>
      <c r="IG66"/>
      <c r="IH66"/>
      <c r="II66"/>
      <c r="IJ66"/>
      <c r="IK66"/>
      <c r="IL66"/>
      <c r="IM66"/>
    </row>
    <row r="67" spans="1:241" ht="12.75">
      <c r="A67" s="21"/>
      <c r="B67" s="21">
        <v>75022</v>
      </c>
      <c r="C67" s="21"/>
      <c r="D67" s="42" t="s">
        <v>69</v>
      </c>
      <c r="E67" s="23">
        <v>235000</v>
      </c>
      <c r="F67" s="24">
        <f>SUM(F68:F72)</f>
        <v>229716.49</v>
      </c>
      <c r="G67" s="23">
        <f>SUM(G68:G72)</f>
        <v>229716.49</v>
      </c>
      <c r="H67" s="24">
        <f>SUM(H68:H72)</f>
        <v>0</v>
      </c>
      <c r="I67" s="24">
        <f>SUM(I68:I72)</f>
        <v>29133.49</v>
      </c>
      <c r="J67" s="24">
        <f>SUM(J68:J72)</f>
        <v>0</v>
      </c>
      <c r="K67" s="24">
        <f>SUM(K68:K72)</f>
        <v>200583</v>
      </c>
      <c r="L67" s="24">
        <f>SUM(L68:L72)</f>
        <v>0</v>
      </c>
      <c r="M67" s="24">
        <f>SUM(M68:M72)</f>
        <v>0</v>
      </c>
      <c r="N67" s="24">
        <f>SUM(N68:N72)</f>
        <v>0</v>
      </c>
      <c r="O67" s="24">
        <f>SUM(O68:O72)</f>
        <v>0</v>
      </c>
      <c r="P67" s="24">
        <f>SUM(P68:P72)</f>
        <v>0</v>
      </c>
      <c r="Q67" s="24">
        <f>SUM(Q68:Q72)</f>
        <v>0</v>
      </c>
      <c r="R67" s="24">
        <f>SUM(R68:R72)</f>
        <v>0</v>
      </c>
      <c r="ID67" s="3"/>
      <c r="IE67"/>
      <c r="IF67"/>
      <c r="IG67"/>
    </row>
    <row r="68" spans="1:241" ht="12.75">
      <c r="A68" s="25"/>
      <c r="B68" s="25"/>
      <c r="C68" s="25">
        <v>3030</v>
      </c>
      <c r="D68" s="29" t="s">
        <v>70</v>
      </c>
      <c r="E68" s="27">
        <v>203000</v>
      </c>
      <c r="F68" s="28">
        <f>SUM(G68,O68)</f>
        <v>200583</v>
      </c>
      <c r="G68" s="28">
        <f>SUM(K68)</f>
        <v>200583</v>
      </c>
      <c r="H68" s="28"/>
      <c r="I68" s="28"/>
      <c r="J68" s="28"/>
      <c r="K68" s="28">
        <v>200583</v>
      </c>
      <c r="L68" s="28"/>
      <c r="M68" s="28"/>
      <c r="N68" s="28"/>
      <c r="O68" s="28">
        <f>SUM(P68:R68)</f>
        <v>0</v>
      </c>
      <c r="P68" s="28"/>
      <c r="Q68" s="28"/>
      <c r="R68" s="28"/>
      <c r="ID68" s="3"/>
      <c r="IE68"/>
      <c r="IF68"/>
      <c r="IG68"/>
    </row>
    <row r="69" spans="1:241" ht="12.75">
      <c r="A69" s="25"/>
      <c r="B69" s="25"/>
      <c r="C69" s="25">
        <v>4210</v>
      </c>
      <c r="D69" s="29" t="s">
        <v>71</v>
      </c>
      <c r="E69" s="27">
        <v>6000</v>
      </c>
      <c r="F69" s="28">
        <f>SUM(G69,O69)</f>
        <v>4761.13</v>
      </c>
      <c r="G69" s="28">
        <f>SUM(I69)</f>
        <v>4761.13</v>
      </c>
      <c r="H69" s="28"/>
      <c r="I69" s="28">
        <v>4761.13</v>
      </c>
      <c r="J69" s="28"/>
      <c r="K69" s="28"/>
      <c r="L69" s="28"/>
      <c r="M69" s="28"/>
      <c r="N69" s="28"/>
      <c r="O69" s="28">
        <f>SUM(P69:R69)</f>
        <v>0</v>
      </c>
      <c r="P69" s="28"/>
      <c r="Q69" s="28"/>
      <c r="R69" s="28"/>
      <c r="ID69" s="3"/>
      <c r="IE69"/>
      <c r="IF69"/>
      <c r="IG69"/>
    </row>
    <row r="70" spans="1:241" ht="12.75">
      <c r="A70" s="25"/>
      <c r="B70" s="25"/>
      <c r="C70" s="25">
        <v>4300</v>
      </c>
      <c r="D70" s="29" t="s">
        <v>63</v>
      </c>
      <c r="E70" s="27">
        <v>2000</v>
      </c>
      <c r="F70" s="28">
        <f>SUM(G70,O70)</f>
        <v>1165.58</v>
      </c>
      <c r="G70" s="28">
        <f>SUM(H70:N70)</f>
        <v>1165.58</v>
      </c>
      <c r="H70" s="28"/>
      <c r="I70" s="28">
        <v>1165.58</v>
      </c>
      <c r="J70" s="28"/>
      <c r="K70" s="28"/>
      <c r="L70" s="28"/>
      <c r="M70" s="28"/>
      <c r="N70" s="28"/>
      <c r="O70" s="28">
        <f>SUM(P70:R70)</f>
        <v>0</v>
      </c>
      <c r="P70" s="28"/>
      <c r="Q70" s="28"/>
      <c r="R70" s="28"/>
      <c r="ID70" s="3"/>
      <c r="IE70"/>
      <c r="IF70"/>
      <c r="IG70"/>
    </row>
    <row r="71" spans="1:241" ht="12.75">
      <c r="A71" s="25"/>
      <c r="B71" s="25"/>
      <c r="C71" s="25">
        <v>4410</v>
      </c>
      <c r="D71" s="29" t="s">
        <v>56</v>
      </c>
      <c r="E71" s="27">
        <v>1000</v>
      </c>
      <c r="F71" s="28">
        <f>SUM(G71,O71)</f>
        <v>633.78</v>
      </c>
      <c r="G71" s="28">
        <f>SUM(H71:N71)</f>
        <v>633.78</v>
      </c>
      <c r="H71" s="28"/>
      <c r="I71" s="28">
        <v>633.78</v>
      </c>
      <c r="J71" s="28"/>
      <c r="K71" s="28"/>
      <c r="L71" s="28"/>
      <c r="M71" s="28"/>
      <c r="N71" s="28"/>
      <c r="O71" s="28">
        <f>SUM(P71:R71)</f>
        <v>0</v>
      </c>
      <c r="P71" s="28"/>
      <c r="Q71" s="28"/>
      <c r="R71" s="28"/>
      <c r="ID71" s="3"/>
      <c r="IE71"/>
      <c r="IF71"/>
      <c r="IG71"/>
    </row>
    <row r="72" spans="1:241" ht="12.75">
      <c r="A72" s="25"/>
      <c r="B72" s="25"/>
      <c r="C72" s="25">
        <v>4420</v>
      </c>
      <c r="D72" s="29" t="s">
        <v>72</v>
      </c>
      <c r="E72" s="27">
        <v>23000</v>
      </c>
      <c r="F72" s="28">
        <f>SUM(G72,O72)</f>
        <v>22573</v>
      </c>
      <c r="G72" s="28">
        <f>SUM(I72)</f>
        <v>22573</v>
      </c>
      <c r="H72" s="28"/>
      <c r="I72" s="28">
        <v>22573</v>
      </c>
      <c r="J72" s="28"/>
      <c r="K72" s="28"/>
      <c r="L72" s="28"/>
      <c r="M72" s="28"/>
      <c r="N72" s="28"/>
      <c r="O72" s="28">
        <f>SUM(P72:R72)</f>
        <v>0</v>
      </c>
      <c r="P72" s="28"/>
      <c r="Q72" s="28"/>
      <c r="R72" s="28"/>
      <c r="ID72" s="3"/>
      <c r="IE72"/>
      <c r="IF72"/>
      <c r="IG72"/>
    </row>
    <row r="73" spans="1:241" ht="12.75">
      <c r="A73" s="21"/>
      <c r="B73" s="21">
        <v>75023</v>
      </c>
      <c r="C73" s="21"/>
      <c r="D73" s="42" t="s">
        <v>73</v>
      </c>
      <c r="E73" s="23">
        <v>3976921</v>
      </c>
      <c r="F73" s="24">
        <f>SUM(F74:F96)</f>
        <v>3679343.8099999996</v>
      </c>
      <c r="G73" s="23">
        <f>SUM(G74:G96)</f>
        <v>3679343.8099999996</v>
      </c>
      <c r="H73" s="24">
        <f>SUM(H74:H96)</f>
        <v>2843276.35</v>
      </c>
      <c r="I73" s="24">
        <f>SUM(I74:I96)</f>
        <v>769884.19</v>
      </c>
      <c r="J73" s="24">
        <f>SUM(J74:J96)</f>
        <v>0</v>
      </c>
      <c r="K73" s="24">
        <f>SUM(K74:K96)</f>
        <v>66183.27</v>
      </c>
      <c r="L73" s="24">
        <f>SUM(L74:L96)</f>
        <v>0</v>
      </c>
      <c r="M73" s="24">
        <f>SUM(M74:M96)</f>
        <v>0</v>
      </c>
      <c r="N73" s="24">
        <f>SUM(N74:N96)</f>
        <v>0</v>
      </c>
      <c r="O73" s="24">
        <f>SUM(O74:O96)</f>
        <v>0</v>
      </c>
      <c r="P73" s="24">
        <f>SUM(P74:P96)</f>
        <v>0</v>
      </c>
      <c r="Q73" s="24">
        <f>SUM(Q74:Q96)</f>
        <v>0</v>
      </c>
      <c r="R73" s="24">
        <f>SUM(R74:R96)</f>
        <v>0</v>
      </c>
      <c r="ID73" s="3"/>
      <c r="IE73"/>
      <c r="IF73"/>
      <c r="IG73"/>
    </row>
    <row r="74" spans="1:241" ht="21.75">
      <c r="A74" s="21"/>
      <c r="B74" s="21"/>
      <c r="C74" s="25">
        <v>3020</v>
      </c>
      <c r="D74" s="29" t="s">
        <v>47</v>
      </c>
      <c r="E74" s="27">
        <v>13000</v>
      </c>
      <c r="F74" s="28">
        <f>SUM(G74,O74)</f>
        <v>9403.27</v>
      </c>
      <c r="G74" s="28">
        <f>SUM(H74:N74)</f>
        <v>9403.27</v>
      </c>
      <c r="H74" s="28"/>
      <c r="I74" s="28"/>
      <c r="J74" s="28"/>
      <c r="K74" s="28">
        <v>9403.27</v>
      </c>
      <c r="L74" s="28"/>
      <c r="M74" s="28"/>
      <c r="N74" s="28"/>
      <c r="O74" s="28">
        <f>SUM(P74:R74)</f>
        <v>0</v>
      </c>
      <c r="P74" s="28"/>
      <c r="Q74" s="28"/>
      <c r="R74" s="28"/>
      <c r="ID74" s="3"/>
      <c r="IE74"/>
      <c r="IF74"/>
      <c r="IG74"/>
    </row>
    <row r="75" spans="1:241" ht="12.75">
      <c r="A75" s="25"/>
      <c r="B75" s="25"/>
      <c r="C75" s="25">
        <v>4010</v>
      </c>
      <c r="D75" s="29" t="s">
        <v>48</v>
      </c>
      <c r="E75" s="27">
        <v>2421641</v>
      </c>
      <c r="F75" s="28">
        <v>2300784.9</v>
      </c>
      <c r="G75" s="28">
        <f>SUM(H75:N75)</f>
        <v>2300784.9</v>
      </c>
      <c r="H75" s="28">
        <v>2300784.9</v>
      </c>
      <c r="I75" s="28"/>
      <c r="J75" s="28"/>
      <c r="K75" s="28"/>
      <c r="L75" s="28"/>
      <c r="M75" s="28"/>
      <c r="N75" s="28"/>
      <c r="O75" s="28">
        <f>SUM(P75:R75)</f>
        <v>0</v>
      </c>
      <c r="P75" s="28"/>
      <c r="Q75" s="28"/>
      <c r="R75" s="28"/>
      <c r="ID75" s="3"/>
      <c r="IE75"/>
      <c r="IF75"/>
      <c r="IG75"/>
    </row>
    <row r="76" spans="1:241" ht="12.75">
      <c r="A76" s="25"/>
      <c r="B76" s="25"/>
      <c r="C76" s="25">
        <v>4040</v>
      </c>
      <c r="D76" s="29" t="s">
        <v>68</v>
      </c>
      <c r="E76" s="27">
        <v>158000</v>
      </c>
      <c r="F76" s="28">
        <v>136843.47</v>
      </c>
      <c r="G76" s="28">
        <f>SUM(H76:N76)</f>
        <v>136843.47</v>
      </c>
      <c r="H76" s="28">
        <v>136843.47</v>
      </c>
      <c r="I76" s="28"/>
      <c r="J76" s="28"/>
      <c r="K76" s="28"/>
      <c r="L76" s="28"/>
      <c r="M76" s="28"/>
      <c r="N76" s="28"/>
      <c r="O76" s="28">
        <f>SUM(P76:R76)</f>
        <v>0</v>
      </c>
      <c r="P76" s="28"/>
      <c r="Q76" s="28"/>
      <c r="R76" s="28"/>
      <c r="ID76" s="3"/>
      <c r="IE76"/>
      <c r="IF76"/>
      <c r="IG76"/>
    </row>
    <row r="77" spans="1:241" ht="12.75">
      <c r="A77" s="25"/>
      <c r="B77" s="25"/>
      <c r="C77" s="25">
        <v>4110</v>
      </c>
      <c r="D77" s="29" t="s">
        <v>36</v>
      </c>
      <c r="E77" s="27">
        <v>375000</v>
      </c>
      <c r="F77" s="28">
        <v>334378.93</v>
      </c>
      <c r="G77" s="28">
        <f>SUM(H77:N77)</f>
        <v>334378.93</v>
      </c>
      <c r="H77" s="28">
        <v>334378.93</v>
      </c>
      <c r="I77" s="28"/>
      <c r="J77" s="28"/>
      <c r="K77" s="28"/>
      <c r="L77" s="28"/>
      <c r="M77" s="28"/>
      <c r="N77" s="28"/>
      <c r="O77" s="28">
        <f>SUM(P77:R77)</f>
        <v>0</v>
      </c>
      <c r="P77" s="28"/>
      <c r="Q77" s="28"/>
      <c r="R77" s="28"/>
      <c r="ID77" s="3"/>
      <c r="IE77"/>
      <c r="IF77"/>
      <c r="IG77"/>
    </row>
    <row r="78" spans="1:241" ht="12.75">
      <c r="A78" s="25"/>
      <c r="B78" s="25"/>
      <c r="C78" s="25">
        <v>4120</v>
      </c>
      <c r="D78" s="29" t="s">
        <v>37</v>
      </c>
      <c r="E78" s="27">
        <v>61000</v>
      </c>
      <c r="F78" s="28">
        <v>49767.69</v>
      </c>
      <c r="G78" s="28">
        <f>SUM(H78:N78)</f>
        <v>49767.69</v>
      </c>
      <c r="H78" s="28">
        <v>49767.69</v>
      </c>
      <c r="I78" s="28"/>
      <c r="J78" s="28"/>
      <c r="K78" s="28"/>
      <c r="L78" s="28"/>
      <c r="M78" s="28"/>
      <c r="N78" s="28"/>
      <c r="O78" s="28">
        <f>SUM(P78:R78)</f>
        <v>0</v>
      </c>
      <c r="P78" s="28"/>
      <c r="Q78" s="28"/>
      <c r="R78" s="28"/>
      <c r="ID78" s="3"/>
      <c r="IE78"/>
      <c r="IF78"/>
      <c r="IG78"/>
    </row>
    <row r="79" spans="1:241" ht="12.75">
      <c r="A79" s="25"/>
      <c r="B79" s="25"/>
      <c r="C79" s="25">
        <v>4140</v>
      </c>
      <c r="D79" s="29" t="s">
        <v>74</v>
      </c>
      <c r="E79" s="27">
        <v>50000</v>
      </c>
      <c r="F79" s="28">
        <v>43589</v>
      </c>
      <c r="G79" s="28">
        <f>SUM(H79:N79)</f>
        <v>43589</v>
      </c>
      <c r="H79" s="28"/>
      <c r="I79" s="28">
        <v>43589</v>
      </c>
      <c r="J79" s="28"/>
      <c r="K79" s="28"/>
      <c r="L79" s="28"/>
      <c r="M79" s="28"/>
      <c r="N79" s="28"/>
      <c r="O79" s="28">
        <f>SUM(P79:R79)</f>
        <v>0</v>
      </c>
      <c r="P79" s="28"/>
      <c r="Q79" s="28"/>
      <c r="R79" s="28"/>
      <c r="ID79" s="3"/>
      <c r="IE79"/>
      <c r="IF79"/>
      <c r="IG79"/>
    </row>
    <row r="80" spans="1:241" ht="12.75">
      <c r="A80" s="25"/>
      <c r="B80" s="25"/>
      <c r="C80" s="25">
        <v>4170</v>
      </c>
      <c r="D80" s="29" t="s">
        <v>38</v>
      </c>
      <c r="E80" s="27">
        <v>30000</v>
      </c>
      <c r="F80" s="28">
        <v>21501.36</v>
      </c>
      <c r="G80" s="28">
        <f>SUM(H80:N80)</f>
        <v>21501.36</v>
      </c>
      <c r="H80" s="28">
        <v>21501.36</v>
      </c>
      <c r="I80" s="28"/>
      <c r="J80" s="28"/>
      <c r="K80" s="28"/>
      <c r="L80" s="28"/>
      <c r="M80" s="28"/>
      <c r="N80" s="28"/>
      <c r="O80" s="28">
        <f>SUM(P80:R80)</f>
        <v>0</v>
      </c>
      <c r="P80" s="28"/>
      <c r="Q80" s="28"/>
      <c r="R80" s="28"/>
      <c r="ID80" s="3"/>
      <c r="IE80"/>
      <c r="IF80"/>
      <c r="IG80"/>
    </row>
    <row r="81" spans="1:241" ht="12.75">
      <c r="A81" s="25"/>
      <c r="B81" s="25"/>
      <c r="C81" s="35">
        <v>4210</v>
      </c>
      <c r="D81" s="29" t="s">
        <v>71</v>
      </c>
      <c r="E81" s="27">
        <v>172000</v>
      </c>
      <c r="F81" s="28">
        <v>166876.61</v>
      </c>
      <c r="G81" s="28">
        <f>SUM(I81)</f>
        <v>166876.61</v>
      </c>
      <c r="H81" s="28"/>
      <c r="I81" s="28">
        <v>166876.61</v>
      </c>
      <c r="J81" s="28"/>
      <c r="K81" s="28"/>
      <c r="L81" s="28"/>
      <c r="M81" s="28"/>
      <c r="N81" s="28"/>
      <c r="O81" s="28">
        <f>SUM(P81:R81)</f>
        <v>0</v>
      </c>
      <c r="P81" s="28"/>
      <c r="Q81" s="28"/>
      <c r="R81" s="28"/>
      <c r="ID81" s="3"/>
      <c r="IE81"/>
      <c r="IF81"/>
      <c r="IG81"/>
    </row>
    <row r="82" spans="1:241" ht="12.75">
      <c r="A82" s="25"/>
      <c r="B82" s="25"/>
      <c r="C82" s="25">
        <v>4260</v>
      </c>
      <c r="D82" s="29" t="s">
        <v>62</v>
      </c>
      <c r="E82" s="27">
        <v>173000</v>
      </c>
      <c r="F82" s="28">
        <v>172634.9</v>
      </c>
      <c r="G82" s="28">
        <f>SUM(I82)</f>
        <v>172634.9</v>
      </c>
      <c r="H82" s="28"/>
      <c r="I82" s="28">
        <v>172634.9</v>
      </c>
      <c r="J82" s="28"/>
      <c r="K82" s="28"/>
      <c r="L82" s="28"/>
      <c r="M82" s="28"/>
      <c r="N82" s="28"/>
      <c r="O82" s="28">
        <f>SUM(P82:R82)</f>
        <v>0</v>
      </c>
      <c r="P82" s="28"/>
      <c r="Q82" s="28"/>
      <c r="R82" s="28"/>
      <c r="ID82" s="3"/>
      <c r="IE82"/>
      <c r="IF82"/>
      <c r="IG82"/>
    </row>
    <row r="83" spans="1:241" ht="12.75">
      <c r="A83" s="25"/>
      <c r="B83" s="25"/>
      <c r="C83" s="35">
        <v>4270</v>
      </c>
      <c r="D83" s="29" t="s">
        <v>75</v>
      </c>
      <c r="E83" s="27">
        <v>11400</v>
      </c>
      <c r="F83" s="28">
        <v>3706.82</v>
      </c>
      <c r="G83" s="28">
        <f>SUM(I83)</f>
        <v>3706.82</v>
      </c>
      <c r="H83" s="28"/>
      <c r="I83" s="28">
        <v>3706.82</v>
      </c>
      <c r="J83" s="28"/>
      <c r="K83" s="28"/>
      <c r="L83" s="28"/>
      <c r="M83" s="28"/>
      <c r="N83" s="28"/>
      <c r="O83" s="28">
        <f>SUM(P83:R83)</f>
        <v>0</v>
      </c>
      <c r="P83" s="28"/>
      <c r="Q83" s="28"/>
      <c r="R83" s="28"/>
      <c r="ID83" s="3"/>
      <c r="IE83"/>
      <c r="IF83"/>
      <c r="IG83"/>
    </row>
    <row r="84" spans="1:241" ht="12.75">
      <c r="A84" s="25"/>
      <c r="B84" s="25"/>
      <c r="C84" s="25">
        <v>4280</v>
      </c>
      <c r="D84" s="29" t="s">
        <v>76</v>
      </c>
      <c r="E84" s="27">
        <v>2700</v>
      </c>
      <c r="F84" s="28">
        <v>2590</v>
      </c>
      <c r="G84" s="28">
        <f>SUM(I84)</f>
        <v>2590</v>
      </c>
      <c r="H84" s="28"/>
      <c r="I84" s="28">
        <v>2590</v>
      </c>
      <c r="J84" s="28"/>
      <c r="K84" s="28"/>
      <c r="L84" s="28"/>
      <c r="M84" s="28"/>
      <c r="N84" s="28"/>
      <c r="O84" s="28">
        <f>SUM(P84:R84)</f>
        <v>0</v>
      </c>
      <c r="P84" s="28"/>
      <c r="Q84" s="28"/>
      <c r="R84" s="28"/>
      <c r="ID84" s="3"/>
      <c r="IE84"/>
      <c r="IF84"/>
      <c r="IG84"/>
    </row>
    <row r="85" spans="1:241" ht="12.75">
      <c r="A85" s="25"/>
      <c r="B85" s="25"/>
      <c r="C85" s="25">
        <v>4300</v>
      </c>
      <c r="D85" s="29" t="s">
        <v>63</v>
      </c>
      <c r="E85" s="27">
        <v>197500</v>
      </c>
      <c r="F85" s="28">
        <v>180598.7</v>
      </c>
      <c r="G85" s="28">
        <f>SUM(I85)</f>
        <v>180598.7</v>
      </c>
      <c r="H85" s="28"/>
      <c r="I85" s="28">
        <v>180598.7</v>
      </c>
      <c r="J85" s="28"/>
      <c r="K85" s="28"/>
      <c r="L85" s="28"/>
      <c r="M85" s="28"/>
      <c r="N85" s="28"/>
      <c r="O85" s="28">
        <f>SUM(P85:R85)</f>
        <v>0</v>
      </c>
      <c r="P85" s="28"/>
      <c r="Q85" s="28"/>
      <c r="R85" s="28"/>
      <c r="ID85" s="3"/>
      <c r="IE85"/>
      <c r="IF85"/>
      <c r="IG85"/>
    </row>
    <row r="86" spans="1:241" ht="12.75">
      <c r="A86" s="25"/>
      <c r="B86" s="25"/>
      <c r="C86" s="25">
        <v>4350</v>
      </c>
      <c r="D86" s="29" t="s">
        <v>77</v>
      </c>
      <c r="E86" s="27">
        <v>5000</v>
      </c>
      <c r="F86" s="28">
        <v>3199.26</v>
      </c>
      <c r="G86" s="28">
        <f>SUM(I86)</f>
        <v>3199.26</v>
      </c>
      <c r="H86" s="28"/>
      <c r="I86" s="28">
        <v>3199.26</v>
      </c>
      <c r="J86" s="28"/>
      <c r="K86" s="28"/>
      <c r="L86" s="28"/>
      <c r="M86" s="28"/>
      <c r="N86" s="28"/>
      <c r="O86" s="28">
        <f>SUM(P86:R86)</f>
        <v>0</v>
      </c>
      <c r="P86" s="28"/>
      <c r="Q86" s="28"/>
      <c r="R86" s="28"/>
      <c r="ID86" s="3"/>
      <c r="IE86"/>
      <c r="IF86"/>
      <c r="IG86"/>
    </row>
    <row r="87" spans="1:241" ht="21.75">
      <c r="A87" s="25"/>
      <c r="B87" s="25"/>
      <c r="C87" s="25">
        <v>4360</v>
      </c>
      <c r="D87" s="29" t="s">
        <v>78</v>
      </c>
      <c r="E87" s="27">
        <v>39000</v>
      </c>
      <c r="F87" s="28">
        <v>30783.88</v>
      </c>
      <c r="G87" s="28">
        <f>SUM(I87)</f>
        <v>30783.88</v>
      </c>
      <c r="H87" s="28"/>
      <c r="I87" s="28">
        <v>30783.88</v>
      </c>
      <c r="J87" s="28"/>
      <c r="K87" s="28"/>
      <c r="L87" s="28"/>
      <c r="M87" s="28"/>
      <c r="N87" s="28"/>
      <c r="O87" s="28">
        <f>SUM(P87:R87)</f>
        <v>0</v>
      </c>
      <c r="P87" s="28"/>
      <c r="Q87" s="28"/>
      <c r="R87" s="28"/>
      <c r="ID87" s="3"/>
      <c r="IE87"/>
      <c r="IF87"/>
      <c r="IG87"/>
    </row>
    <row r="88" spans="1:241" ht="21.75">
      <c r="A88" s="25"/>
      <c r="B88" s="25"/>
      <c r="C88" s="25">
        <v>4370</v>
      </c>
      <c r="D88" s="29" t="s">
        <v>79</v>
      </c>
      <c r="E88" s="27">
        <v>37000</v>
      </c>
      <c r="F88" s="28">
        <v>32869.57</v>
      </c>
      <c r="G88" s="28">
        <f>SUM(I88)</f>
        <v>32869.57</v>
      </c>
      <c r="H88" s="28"/>
      <c r="I88" s="28">
        <v>32869.57</v>
      </c>
      <c r="J88" s="28"/>
      <c r="K88" s="28"/>
      <c r="L88" s="28"/>
      <c r="M88" s="28"/>
      <c r="N88" s="28"/>
      <c r="O88" s="28">
        <f>SUM(P88:R88)</f>
        <v>0</v>
      </c>
      <c r="P88" s="28"/>
      <c r="Q88" s="28"/>
      <c r="R88" s="28"/>
      <c r="ID88" s="3"/>
      <c r="IE88"/>
      <c r="IF88"/>
      <c r="IG88"/>
    </row>
    <row r="89" spans="1:241" ht="12.75">
      <c r="A89" s="25"/>
      <c r="B89" s="25"/>
      <c r="C89" s="25">
        <v>4410</v>
      </c>
      <c r="D89" s="50" t="s">
        <v>56</v>
      </c>
      <c r="E89" s="27">
        <v>36000</v>
      </c>
      <c r="F89" s="28">
        <v>35375.2</v>
      </c>
      <c r="G89" s="28">
        <f>SUM(I89)</f>
        <v>35375.2</v>
      </c>
      <c r="H89" s="28"/>
      <c r="I89" s="28">
        <v>35375.2</v>
      </c>
      <c r="J89" s="28"/>
      <c r="K89" s="28"/>
      <c r="L89" s="28"/>
      <c r="M89" s="28"/>
      <c r="N89" s="28"/>
      <c r="O89" s="28">
        <f>SUM(P89:R89)</f>
        <v>0</v>
      </c>
      <c r="P89" s="28"/>
      <c r="Q89" s="28"/>
      <c r="R89" s="28"/>
      <c r="ID89" s="3"/>
      <c r="IE89"/>
      <c r="IF89"/>
      <c r="IG89"/>
    </row>
    <row r="90" spans="1:241" ht="12.75">
      <c r="A90" s="25"/>
      <c r="B90" s="25"/>
      <c r="C90" s="25">
        <v>4420</v>
      </c>
      <c r="D90" s="29" t="s">
        <v>72</v>
      </c>
      <c r="E90" s="27">
        <v>30600</v>
      </c>
      <c r="F90" s="28">
        <v>29208.42</v>
      </c>
      <c r="G90" s="28">
        <f>SUM(I90)</f>
        <v>29208.42</v>
      </c>
      <c r="H90" s="28"/>
      <c r="I90" s="28">
        <v>29208.42</v>
      </c>
      <c r="J90" s="28"/>
      <c r="K90" s="28"/>
      <c r="L90" s="28"/>
      <c r="M90" s="28"/>
      <c r="N90" s="28"/>
      <c r="O90" s="28">
        <f>SUM(P90:R90)</f>
        <v>0</v>
      </c>
      <c r="P90" s="28"/>
      <c r="Q90" s="28"/>
      <c r="R90" s="28"/>
      <c r="ID90" s="3"/>
      <c r="IE90"/>
      <c r="IF90"/>
      <c r="IG90"/>
    </row>
    <row r="91" spans="1:241" ht="12.75">
      <c r="A91" s="25"/>
      <c r="B91" s="25"/>
      <c r="C91" s="25">
        <v>4430</v>
      </c>
      <c r="D91" s="29" t="s">
        <v>40</v>
      </c>
      <c r="E91" s="27">
        <v>20000</v>
      </c>
      <c r="F91" s="28">
        <v>18980.25</v>
      </c>
      <c r="G91" s="28">
        <f>SUM(I91)</f>
        <v>18980.25</v>
      </c>
      <c r="H91" s="28"/>
      <c r="I91" s="28">
        <v>18980.25</v>
      </c>
      <c r="J91" s="28"/>
      <c r="K91" s="28"/>
      <c r="L91" s="28"/>
      <c r="M91" s="28"/>
      <c r="N91" s="28"/>
      <c r="O91" s="28">
        <f>SUM(P91:R91)</f>
        <v>0</v>
      </c>
      <c r="P91" s="28"/>
      <c r="Q91" s="28"/>
      <c r="R91" s="28"/>
      <c r="ID91" s="3"/>
      <c r="IE91"/>
      <c r="IF91"/>
      <c r="IG91"/>
    </row>
    <row r="92" spans="1:241" ht="21.75">
      <c r="A92" s="25"/>
      <c r="B92" s="25"/>
      <c r="C92" s="25">
        <v>4440</v>
      </c>
      <c r="D92" s="29" t="s">
        <v>80</v>
      </c>
      <c r="E92" s="27">
        <v>56780</v>
      </c>
      <c r="F92" s="28">
        <v>56780</v>
      </c>
      <c r="G92" s="28">
        <f>SUM(H92:N92)</f>
        <v>56780</v>
      </c>
      <c r="H92" s="28"/>
      <c r="I92" s="28"/>
      <c r="J92" s="28"/>
      <c r="K92" s="28">
        <v>56780</v>
      </c>
      <c r="L92" s="28"/>
      <c r="M92" s="28"/>
      <c r="N92" s="28"/>
      <c r="O92" s="28">
        <f>SUM(P92:R92)</f>
        <v>0</v>
      </c>
      <c r="P92" s="28"/>
      <c r="Q92" s="28"/>
      <c r="R92" s="28"/>
      <c r="ID92" s="3"/>
      <c r="IE92"/>
      <c r="IF92"/>
      <c r="IG92"/>
    </row>
    <row r="93" spans="1:241" ht="21.75">
      <c r="A93" s="25"/>
      <c r="B93" s="25"/>
      <c r="C93" s="25">
        <v>4700</v>
      </c>
      <c r="D93" s="50" t="s">
        <v>57</v>
      </c>
      <c r="E93" s="27">
        <v>20000</v>
      </c>
      <c r="F93" s="28">
        <v>18985.82</v>
      </c>
      <c r="G93" s="28">
        <f>SUM(H93:N93)</f>
        <v>18985.82</v>
      </c>
      <c r="H93" s="28"/>
      <c r="I93" s="28">
        <v>18985.82</v>
      </c>
      <c r="J93" s="28"/>
      <c r="K93" s="28"/>
      <c r="L93" s="28"/>
      <c r="M93" s="28"/>
      <c r="N93" s="28"/>
      <c r="O93" s="28">
        <f>SUM(P93:R93)</f>
        <v>0</v>
      </c>
      <c r="P93" s="28"/>
      <c r="Q93" s="28"/>
      <c r="R93" s="28"/>
      <c r="ID93" s="3"/>
      <c r="IE93"/>
      <c r="IF93"/>
      <c r="IG93"/>
    </row>
    <row r="94" spans="1:241" ht="32.25">
      <c r="A94" s="25"/>
      <c r="B94" s="25"/>
      <c r="C94" s="25">
        <v>4740</v>
      </c>
      <c r="D94" s="29" t="s">
        <v>81</v>
      </c>
      <c r="E94" s="27">
        <v>10000</v>
      </c>
      <c r="F94" s="28">
        <v>5225.97</v>
      </c>
      <c r="G94" s="28">
        <f>SUM(H94:N94)</f>
        <v>5225.97</v>
      </c>
      <c r="H94" s="28"/>
      <c r="I94" s="28">
        <v>5225.97</v>
      </c>
      <c r="J94" s="28"/>
      <c r="K94" s="28"/>
      <c r="L94" s="28"/>
      <c r="M94" s="28"/>
      <c r="N94" s="28"/>
      <c r="O94" s="28">
        <f>SUM(P94:R94)</f>
        <v>0</v>
      </c>
      <c r="P94" s="28"/>
      <c r="Q94" s="28"/>
      <c r="R94" s="28"/>
      <c r="ID94" s="3"/>
      <c r="IE94"/>
      <c r="IF94"/>
      <c r="IG94"/>
    </row>
    <row r="95" spans="1:241" ht="21.75">
      <c r="A95" s="25"/>
      <c r="B95" s="25"/>
      <c r="C95" s="25">
        <v>4750</v>
      </c>
      <c r="D95" s="29" t="s">
        <v>82</v>
      </c>
      <c r="E95" s="27">
        <v>25300</v>
      </c>
      <c r="F95" s="28">
        <v>25259.79</v>
      </c>
      <c r="G95" s="28">
        <f>SUM(H95:N95)</f>
        <v>25259.79</v>
      </c>
      <c r="H95" s="28"/>
      <c r="I95" s="28">
        <v>25259.79</v>
      </c>
      <c r="J95" s="28"/>
      <c r="K95" s="28"/>
      <c r="L95" s="28"/>
      <c r="M95" s="28"/>
      <c r="N95" s="28"/>
      <c r="O95" s="28">
        <f>SUM(P95:R95)</f>
        <v>0</v>
      </c>
      <c r="P95" s="28"/>
      <c r="Q95" s="28"/>
      <c r="R95" s="28"/>
      <c r="ID95" s="3"/>
      <c r="IE95"/>
      <c r="IF95"/>
      <c r="IG95"/>
    </row>
    <row r="96" spans="1:241" ht="21.75">
      <c r="A96" s="25"/>
      <c r="B96" s="25"/>
      <c r="C96" s="25">
        <v>6060</v>
      </c>
      <c r="D96" s="26" t="s">
        <v>30</v>
      </c>
      <c r="E96" s="27">
        <v>32000</v>
      </c>
      <c r="F96" s="28">
        <f>SUM(G96,O96)</f>
        <v>0</v>
      </c>
      <c r="G96" s="28">
        <f>SUM(H96:N96)</f>
        <v>0</v>
      </c>
      <c r="H96" s="28"/>
      <c r="I96" s="28"/>
      <c r="J96" s="28"/>
      <c r="K96" s="28"/>
      <c r="L96" s="28"/>
      <c r="M96" s="28"/>
      <c r="N96" s="28"/>
      <c r="O96" s="28">
        <f>SUM(P96:R96)</f>
        <v>0</v>
      </c>
      <c r="P96" s="28">
        <v>0</v>
      </c>
      <c r="Q96" s="28"/>
      <c r="R96" s="28"/>
      <c r="ID96" s="3"/>
      <c r="IE96"/>
      <c r="IF96"/>
      <c r="IG96"/>
    </row>
    <row r="97" spans="1:241" ht="12.75">
      <c r="A97" s="21"/>
      <c r="B97" s="21">
        <v>75056</v>
      </c>
      <c r="C97" s="21"/>
      <c r="D97" s="22" t="s">
        <v>83</v>
      </c>
      <c r="E97" s="51">
        <v>16145.999999999998</v>
      </c>
      <c r="F97" s="51">
        <f>SUM(F98:F105)</f>
        <v>16145.999999999998</v>
      </c>
      <c r="G97" s="51">
        <f>SUM(G98:G105)</f>
        <v>16145.999999999998</v>
      </c>
      <c r="H97" s="51">
        <f>SUM(H98:H105)</f>
        <v>2517.1</v>
      </c>
      <c r="I97" s="51">
        <f>SUM(I98:I105)</f>
        <v>2677.2200000000003</v>
      </c>
      <c r="J97" s="51">
        <f>SUM(J98:J105)</f>
        <v>0</v>
      </c>
      <c r="K97" s="51">
        <f>SUM(K98:K105)</f>
        <v>10951.679999999998</v>
      </c>
      <c r="L97" s="51">
        <f>SUM(L98:L105)</f>
        <v>0</v>
      </c>
      <c r="M97" s="51">
        <f>SUM(M98:M105)</f>
        <v>0</v>
      </c>
      <c r="N97" s="51">
        <f>SUM(N98:N105)</f>
        <v>0</v>
      </c>
      <c r="O97" s="51">
        <f>SUM(O98:O105)</f>
        <v>0</v>
      </c>
      <c r="P97" s="51">
        <f>SUM(P98:P105)</f>
        <v>0</v>
      </c>
      <c r="Q97" s="51">
        <f>SUM(Q98:Q105)</f>
        <v>0</v>
      </c>
      <c r="R97" s="51">
        <f>SUM(R98:R105)</f>
        <v>0</v>
      </c>
      <c r="S97" s="49"/>
      <c r="T97" s="49"/>
      <c r="U97" s="49"/>
      <c r="V97" s="49"/>
      <c r="ID97" s="3"/>
      <c r="IE97"/>
      <c r="IF97"/>
      <c r="IG97"/>
    </row>
    <row r="98" spans="1:241" ht="21.75">
      <c r="A98" s="25"/>
      <c r="B98" s="25"/>
      <c r="C98" s="52">
        <v>3020</v>
      </c>
      <c r="D98" s="26" t="s">
        <v>84</v>
      </c>
      <c r="E98" s="27">
        <v>10951.679999999998</v>
      </c>
      <c r="F98" s="28">
        <f>SUM(G98,O98)</f>
        <v>10951.679999999998</v>
      </c>
      <c r="G98" s="28">
        <f>SUM(H98:N98)</f>
        <v>10951.679999999998</v>
      </c>
      <c r="H98" s="28"/>
      <c r="I98" s="28"/>
      <c r="J98" s="28"/>
      <c r="K98" s="28">
        <f>10500+1239.8-788.12</f>
        <v>10951.679999999998</v>
      </c>
      <c r="L98" s="28"/>
      <c r="M98" s="28"/>
      <c r="N98" s="28"/>
      <c r="O98" s="28">
        <f>SUM(P98:R98)</f>
        <v>0</v>
      </c>
      <c r="P98" s="28"/>
      <c r="Q98" s="28"/>
      <c r="R98" s="28"/>
      <c r="ID98" s="3"/>
      <c r="IE98"/>
      <c r="IF98"/>
      <c r="IG98"/>
    </row>
    <row r="99" spans="1:241" ht="12.75">
      <c r="A99" s="25"/>
      <c r="B99" s="25"/>
      <c r="C99" s="52">
        <v>4110</v>
      </c>
      <c r="D99" s="26" t="s">
        <v>85</v>
      </c>
      <c r="E99" s="27">
        <v>1778.79</v>
      </c>
      <c r="F99" s="28">
        <f>SUM(G99,O99)</f>
        <v>1778.79</v>
      </c>
      <c r="G99" s="28">
        <f>SUM(H99:N99)</f>
        <v>1778.79</v>
      </c>
      <c r="H99" s="28">
        <f>1747-536.8+568.59</f>
        <v>1778.79</v>
      </c>
      <c r="I99" s="28"/>
      <c r="J99" s="28"/>
      <c r="K99" s="28"/>
      <c r="L99" s="28"/>
      <c r="M99" s="28"/>
      <c r="N99" s="28"/>
      <c r="O99" s="28">
        <f>SUM(P99:R99)</f>
        <v>0</v>
      </c>
      <c r="P99" s="28"/>
      <c r="Q99" s="28"/>
      <c r="R99" s="28"/>
      <c r="ID99" s="3"/>
      <c r="IE99"/>
      <c r="IF99"/>
      <c r="IG99"/>
    </row>
    <row r="100" spans="1:241" ht="12.75">
      <c r="A100" s="25"/>
      <c r="B100" s="25"/>
      <c r="C100" s="52">
        <v>4120</v>
      </c>
      <c r="D100" s="26" t="s">
        <v>37</v>
      </c>
      <c r="E100" s="27">
        <v>71.31</v>
      </c>
      <c r="F100" s="28">
        <f>SUM(G100,O100)</f>
        <v>71.31</v>
      </c>
      <c r="G100" s="28">
        <f>SUM(H100:N100)</f>
        <v>71.31</v>
      </c>
      <c r="H100" s="28">
        <f>282-232+21.31</f>
        <v>71.31</v>
      </c>
      <c r="I100" s="28"/>
      <c r="J100" s="28"/>
      <c r="K100" s="28"/>
      <c r="L100" s="28"/>
      <c r="M100" s="28"/>
      <c r="N100" s="28"/>
      <c r="O100" s="28">
        <f>SUM(P100:R100)</f>
        <v>0</v>
      </c>
      <c r="P100" s="28"/>
      <c r="Q100" s="28"/>
      <c r="R100" s="28"/>
      <c r="ID100" s="3"/>
      <c r="IE100"/>
      <c r="IF100"/>
      <c r="IG100"/>
    </row>
    <row r="101" spans="1:241" ht="12.75">
      <c r="A101" s="25"/>
      <c r="B101" s="25"/>
      <c r="C101" s="52">
        <v>4170</v>
      </c>
      <c r="D101" s="26" t="s">
        <v>38</v>
      </c>
      <c r="E101" s="27">
        <v>667</v>
      </c>
      <c r="F101" s="28">
        <f>SUM(G101,O101)</f>
        <v>667</v>
      </c>
      <c r="G101" s="28">
        <f>SUM(H101:N101)</f>
        <v>667</v>
      </c>
      <c r="H101" s="28">
        <f>1000-333</f>
        <v>667</v>
      </c>
      <c r="I101" s="28"/>
      <c r="J101" s="28"/>
      <c r="K101" s="28"/>
      <c r="L101" s="28"/>
      <c r="M101" s="28"/>
      <c r="N101" s="28"/>
      <c r="O101" s="28">
        <f>SUM(P101:R101)</f>
        <v>0</v>
      </c>
      <c r="P101" s="28"/>
      <c r="Q101" s="28"/>
      <c r="R101" s="28"/>
      <c r="ID101" s="3"/>
      <c r="IE101"/>
      <c r="IF101"/>
      <c r="IG101"/>
    </row>
    <row r="102" spans="1:241" ht="12.75">
      <c r="A102" s="25"/>
      <c r="B102" s="25"/>
      <c r="C102" s="52">
        <v>4210</v>
      </c>
      <c r="D102" s="26" t="s">
        <v>71</v>
      </c>
      <c r="E102" s="27">
        <v>600</v>
      </c>
      <c r="F102" s="28">
        <f>SUM(G102,O102)</f>
        <v>600</v>
      </c>
      <c r="G102" s="28">
        <f>SUM(H102:N102)</f>
        <v>600</v>
      </c>
      <c r="H102" s="28"/>
      <c r="I102" s="28">
        <f>320+280</f>
        <v>600</v>
      </c>
      <c r="J102" s="28"/>
      <c r="K102" s="28"/>
      <c r="L102" s="28"/>
      <c r="M102" s="28"/>
      <c r="N102" s="28"/>
      <c r="O102" s="28">
        <f>SUM(P102:R102)</f>
        <v>0</v>
      </c>
      <c r="P102" s="28"/>
      <c r="Q102" s="28"/>
      <c r="R102" s="28"/>
      <c r="ID102" s="3"/>
      <c r="IE102"/>
      <c r="IF102"/>
      <c r="IG102"/>
    </row>
    <row r="103" spans="1:241" ht="12.75">
      <c r="A103" s="25"/>
      <c r="B103" s="25"/>
      <c r="C103" s="52">
        <v>4300</v>
      </c>
      <c r="D103" s="26" t="s">
        <v>63</v>
      </c>
      <c r="E103" s="27">
        <v>877.22</v>
      </c>
      <c r="F103" s="28">
        <f>SUM(G103,O103)</f>
        <v>877.22</v>
      </c>
      <c r="G103" s="28">
        <f>SUM(H103:N103)</f>
        <v>877.22</v>
      </c>
      <c r="H103" s="28"/>
      <c r="I103" s="28">
        <f>679+198.22</f>
        <v>877.22</v>
      </c>
      <c r="J103" s="28"/>
      <c r="K103" s="28"/>
      <c r="L103" s="28"/>
      <c r="M103" s="28"/>
      <c r="N103" s="28"/>
      <c r="O103" s="28"/>
      <c r="P103" s="28"/>
      <c r="Q103" s="28"/>
      <c r="R103" s="28"/>
      <c r="ID103" s="3"/>
      <c r="IE103"/>
      <c r="IF103"/>
      <c r="IG103"/>
    </row>
    <row r="104" spans="1:241" ht="21.75">
      <c r="A104" s="25"/>
      <c r="B104" s="25"/>
      <c r="C104" s="52">
        <v>4370</v>
      </c>
      <c r="D104" s="26" t="s">
        <v>86</v>
      </c>
      <c r="E104" s="27">
        <v>600</v>
      </c>
      <c r="F104" s="28">
        <f>SUM(G104,O104)</f>
        <v>600</v>
      </c>
      <c r="G104" s="28">
        <f>SUM(H104:N104)</f>
        <v>600</v>
      </c>
      <c r="H104" s="28"/>
      <c r="I104" s="28">
        <f>100+500</f>
        <v>600</v>
      </c>
      <c r="J104" s="28"/>
      <c r="K104" s="28"/>
      <c r="L104" s="28"/>
      <c r="M104" s="28"/>
      <c r="N104" s="28"/>
      <c r="O104" s="28">
        <f>SUM(P104:R104)</f>
        <v>0</v>
      </c>
      <c r="P104" s="28"/>
      <c r="Q104" s="28"/>
      <c r="R104" s="28"/>
      <c r="ID104" s="3"/>
      <c r="IE104"/>
      <c r="IF104"/>
      <c r="IG104"/>
    </row>
    <row r="105" spans="1:241" ht="12.75">
      <c r="A105" s="25"/>
      <c r="B105" s="25"/>
      <c r="C105" s="52">
        <v>4410</v>
      </c>
      <c r="D105" s="26" t="s">
        <v>56</v>
      </c>
      <c r="E105" s="27">
        <v>600</v>
      </c>
      <c r="F105" s="28">
        <f>SUM(G105,O105)</f>
        <v>600</v>
      </c>
      <c r="G105" s="28">
        <f>SUM(H105:N105)</f>
        <v>600</v>
      </c>
      <c r="H105" s="28"/>
      <c r="I105" s="28">
        <f>380+220</f>
        <v>600</v>
      </c>
      <c r="J105" s="28"/>
      <c r="K105" s="28"/>
      <c r="L105" s="28"/>
      <c r="M105" s="28"/>
      <c r="N105" s="28"/>
      <c r="O105" s="28">
        <f>SUM(P105:R105)</f>
        <v>0</v>
      </c>
      <c r="P105" s="28"/>
      <c r="Q105" s="28"/>
      <c r="R105" s="28"/>
      <c r="ID105" s="3"/>
      <c r="IE105"/>
      <c r="IF105"/>
      <c r="IG105"/>
    </row>
    <row r="106" spans="1:241" ht="21.75">
      <c r="A106" s="21"/>
      <c r="B106" s="21">
        <v>75075</v>
      </c>
      <c r="C106" s="21"/>
      <c r="D106" s="42" t="s">
        <v>87</v>
      </c>
      <c r="E106" s="23">
        <v>716000</v>
      </c>
      <c r="F106" s="24">
        <f>SUM(F107:F111)</f>
        <v>678553.51</v>
      </c>
      <c r="G106" s="23">
        <f>SUM(G107:G111)</f>
        <v>615143.56</v>
      </c>
      <c r="H106" s="24">
        <f>SUM(H107:H111)</f>
        <v>0</v>
      </c>
      <c r="I106" s="24">
        <f>SUM(I107:I111)</f>
        <v>408204.9</v>
      </c>
      <c r="J106" s="24">
        <f>SUM(J107:J111)</f>
        <v>190000</v>
      </c>
      <c r="K106" s="24">
        <f>SUM(K107:K111)</f>
        <v>0</v>
      </c>
      <c r="L106" s="24">
        <f>SUM(L107:L111)</f>
        <v>16938.66</v>
      </c>
      <c r="M106" s="24">
        <f>SUM(M107:M111)</f>
        <v>0</v>
      </c>
      <c r="N106" s="24">
        <f>SUM(N107:N111)</f>
        <v>0</v>
      </c>
      <c r="O106" s="24">
        <f>SUM(O107:O111)</f>
        <v>63409.95</v>
      </c>
      <c r="P106" s="24">
        <f>SUM(P107:P111)</f>
        <v>63409.95</v>
      </c>
      <c r="Q106" s="24">
        <f>SUM(Q107:Q111)</f>
        <v>0</v>
      </c>
      <c r="R106" s="24">
        <f>SUM(R107:R111)</f>
        <v>0</v>
      </c>
      <c r="ID106" s="3"/>
      <c r="IE106"/>
      <c r="IF106"/>
      <c r="IG106"/>
    </row>
    <row r="107" spans="1:241" ht="57">
      <c r="A107" s="21"/>
      <c r="B107" s="21"/>
      <c r="C107" s="25">
        <v>2319</v>
      </c>
      <c r="D107" s="53" t="s">
        <v>88</v>
      </c>
      <c r="E107" s="27">
        <v>20000</v>
      </c>
      <c r="F107" s="28">
        <f>SUM(G107,O107)</f>
        <v>16938.66</v>
      </c>
      <c r="G107" s="28">
        <f>SUM(H107:N107)</f>
        <v>16938.66</v>
      </c>
      <c r="H107" s="24"/>
      <c r="I107" s="24"/>
      <c r="J107" s="38"/>
      <c r="K107" s="24"/>
      <c r="L107" s="38">
        <v>16938.66</v>
      </c>
      <c r="M107" s="24"/>
      <c r="N107" s="24"/>
      <c r="O107" s="24"/>
      <c r="P107" s="24"/>
      <c r="Q107" s="24"/>
      <c r="R107" s="24"/>
      <c r="ID107" s="3"/>
      <c r="IE107"/>
      <c r="IF107"/>
      <c r="IG107"/>
    </row>
    <row r="108" spans="1:241" ht="12.75">
      <c r="A108" s="25"/>
      <c r="B108" s="25"/>
      <c r="C108" s="25">
        <v>2830</v>
      </c>
      <c r="D108" s="29" t="s">
        <v>89</v>
      </c>
      <c r="E108" s="27">
        <v>190000</v>
      </c>
      <c r="F108" s="28">
        <f>SUM(G108,O108)</f>
        <v>190000</v>
      </c>
      <c r="G108" s="28">
        <f>SUM(H108:N108)</f>
        <v>190000</v>
      </c>
      <c r="H108" s="28"/>
      <c r="I108" s="28"/>
      <c r="J108" s="28">
        <v>190000</v>
      </c>
      <c r="K108" s="28"/>
      <c r="L108" s="28"/>
      <c r="M108" s="28"/>
      <c r="N108" s="28"/>
      <c r="O108" s="28">
        <f>SUM(P108:R108)</f>
        <v>0</v>
      </c>
      <c r="P108" s="28"/>
      <c r="Q108" s="28"/>
      <c r="R108" s="28"/>
      <c r="ID108" s="3"/>
      <c r="IE108"/>
      <c r="IF108"/>
      <c r="IG108"/>
    </row>
    <row r="109" spans="1:241" ht="12.75">
      <c r="A109" s="25"/>
      <c r="B109" s="25"/>
      <c r="C109" s="35">
        <v>4210</v>
      </c>
      <c r="D109" s="29" t="s">
        <v>71</v>
      </c>
      <c r="E109" s="27">
        <v>58000</v>
      </c>
      <c r="F109" s="28">
        <f>SUM(G109,O109)</f>
        <v>53765.2</v>
      </c>
      <c r="G109" s="28">
        <f>SUM(H109:N109)</f>
        <v>53765.2</v>
      </c>
      <c r="H109" s="28"/>
      <c r="I109" s="28">
        <v>53765.2</v>
      </c>
      <c r="J109" s="28"/>
      <c r="K109" s="28"/>
      <c r="L109" s="28"/>
      <c r="M109" s="28"/>
      <c r="N109" s="28"/>
      <c r="O109" s="28">
        <f>SUM(P109:R109)</f>
        <v>0</v>
      </c>
      <c r="P109" s="28"/>
      <c r="Q109" s="28"/>
      <c r="R109" s="28"/>
      <c r="ID109" s="3"/>
      <c r="IE109"/>
      <c r="IF109"/>
      <c r="IG109"/>
    </row>
    <row r="110" spans="1:241" ht="12.75">
      <c r="A110" s="25"/>
      <c r="B110" s="25"/>
      <c r="C110" s="25">
        <v>4300</v>
      </c>
      <c r="D110" s="29" t="s">
        <v>63</v>
      </c>
      <c r="E110" s="27">
        <v>370000</v>
      </c>
      <c r="F110" s="28">
        <f>SUM(G110,O110)</f>
        <v>354439.7</v>
      </c>
      <c r="G110" s="28">
        <f>SUM(H110:N110)</f>
        <v>354439.7</v>
      </c>
      <c r="H110" s="28"/>
      <c r="I110" s="28">
        <v>354439.7</v>
      </c>
      <c r="J110" s="28"/>
      <c r="K110" s="28"/>
      <c r="L110" s="28"/>
      <c r="M110" s="28"/>
      <c r="N110" s="28"/>
      <c r="O110" s="28">
        <f>SUM(P110:R110)</f>
        <v>0</v>
      </c>
      <c r="P110" s="28"/>
      <c r="Q110" s="28"/>
      <c r="R110" s="28"/>
      <c r="ID110" s="3"/>
      <c r="IE110"/>
      <c r="IF110"/>
      <c r="IG110"/>
    </row>
    <row r="111" spans="1:241" ht="21.75">
      <c r="A111" s="25"/>
      <c r="B111" s="25"/>
      <c r="C111" s="25">
        <v>6050</v>
      </c>
      <c r="D111" s="26" t="s">
        <v>30</v>
      </c>
      <c r="E111" s="27">
        <v>78000</v>
      </c>
      <c r="F111" s="28">
        <f>SUM(G111,O111)</f>
        <v>63409.95</v>
      </c>
      <c r="G111" s="28">
        <f>SUM(H111:N111)</f>
        <v>0</v>
      </c>
      <c r="H111" s="28"/>
      <c r="I111" s="28"/>
      <c r="J111" s="28"/>
      <c r="K111" s="28"/>
      <c r="L111" s="28"/>
      <c r="M111" s="28"/>
      <c r="N111" s="28"/>
      <c r="O111" s="28">
        <f>SUM(P111:R111)</f>
        <v>63409.95</v>
      </c>
      <c r="P111" s="28">
        <v>63409.95</v>
      </c>
      <c r="Q111" s="28"/>
      <c r="R111" s="28"/>
      <c r="ID111" s="3"/>
      <c r="IE111"/>
      <c r="IF111"/>
      <c r="IG111"/>
    </row>
    <row r="112" spans="1:241" ht="12.75">
      <c r="A112" s="21"/>
      <c r="B112" s="21">
        <v>75095</v>
      </c>
      <c r="C112" s="21"/>
      <c r="D112" s="42" t="s">
        <v>90</v>
      </c>
      <c r="E112" s="23">
        <v>328146</v>
      </c>
      <c r="F112" s="24">
        <f>SUM(F113:F118)</f>
        <v>315679.70999999996</v>
      </c>
      <c r="G112" s="23">
        <f>SUM(G113:G118)</f>
        <v>285679.70999999996</v>
      </c>
      <c r="H112" s="24">
        <f>SUM(H113:H118)</f>
        <v>6664.35</v>
      </c>
      <c r="I112" s="24">
        <f>SUM(I113:I118)</f>
        <v>221399.52000000002</v>
      </c>
      <c r="J112" s="24">
        <f>SUM(J113:J118)</f>
        <v>57615.84</v>
      </c>
      <c r="K112" s="24">
        <f>SUM(K113:K118)</f>
        <v>0</v>
      </c>
      <c r="L112" s="24">
        <f>SUM(L113:L118)</f>
        <v>0</v>
      </c>
      <c r="M112" s="24">
        <f>SUM(M113:M118)</f>
        <v>0</v>
      </c>
      <c r="N112" s="24">
        <f>SUM(N113:N118)</f>
        <v>0</v>
      </c>
      <c r="O112" s="24">
        <f>SUM(O113:O118)</f>
        <v>30000</v>
      </c>
      <c r="P112" s="24">
        <f>SUM(P113:P118)</f>
        <v>0</v>
      </c>
      <c r="Q112" s="24">
        <f>SUM(Q113:Q118)</f>
        <v>0</v>
      </c>
      <c r="R112" s="24">
        <f>SUM(R113:R118)</f>
        <v>30000</v>
      </c>
      <c r="ID112" s="3"/>
      <c r="IE112"/>
      <c r="IF112"/>
      <c r="IG112"/>
    </row>
    <row r="113" spans="1:241" ht="12.75">
      <c r="A113" s="21"/>
      <c r="B113" s="21"/>
      <c r="C113" s="25">
        <v>2710</v>
      </c>
      <c r="D113" s="29" t="s">
        <v>91</v>
      </c>
      <c r="E113" s="27">
        <v>58146</v>
      </c>
      <c r="F113" s="28">
        <f>SUM(G113,O113)</f>
        <v>57615.84</v>
      </c>
      <c r="G113" s="28">
        <f>SUM(H113:N113)</f>
        <v>57615.84</v>
      </c>
      <c r="H113" s="28"/>
      <c r="I113" s="28"/>
      <c r="J113" s="28">
        <v>57615.84</v>
      </c>
      <c r="K113" s="28"/>
      <c r="L113" s="28"/>
      <c r="M113" s="28"/>
      <c r="N113" s="28"/>
      <c r="O113" s="28">
        <f>SUM(P113:R113)</f>
        <v>0</v>
      </c>
      <c r="P113" s="28"/>
      <c r="Q113" s="28"/>
      <c r="R113" s="28"/>
      <c r="ID113" s="3"/>
      <c r="IE113"/>
      <c r="IF113"/>
      <c r="IG113"/>
    </row>
    <row r="114" spans="1:241" ht="12.75">
      <c r="A114" s="25"/>
      <c r="B114" s="25"/>
      <c r="C114" s="25">
        <v>4170</v>
      </c>
      <c r="D114" s="29" t="s">
        <v>38</v>
      </c>
      <c r="E114" s="27">
        <v>10000</v>
      </c>
      <c r="F114" s="28">
        <f>SUM(G114,O114)</f>
        <v>6664.35</v>
      </c>
      <c r="G114" s="28">
        <f>SUM(H114:N114)</f>
        <v>6664.35</v>
      </c>
      <c r="H114" s="28">
        <v>6664.35</v>
      </c>
      <c r="I114" s="28"/>
      <c r="J114" s="28"/>
      <c r="K114" s="28"/>
      <c r="L114" s="28"/>
      <c r="M114" s="28"/>
      <c r="N114" s="28"/>
      <c r="O114" s="28">
        <f>SUM(P114:R114)</f>
        <v>0</v>
      </c>
      <c r="P114" s="28"/>
      <c r="Q114" s="28"/>
      <c r="R114" s="28"/>
      <c r="ID114" s="3"/>
      <c r="IE114"/>
      <c r="IF114"/>
      <c r="IG114"/>
    </row>
    <row r="115" spans="1:241" ht="12.75">
      <c r="A115" s="25"/>
      <c r="B115" s="25"/>
      <c r="C115" s="25">
        <v>4210</v>
      </c>
      <c r="D115" s="29" t="s">
        <v>71</v>
      </c>
      <c r="E115" s="27">
        <v>50000</v>
      </c>
      <c r="F115" s="28">
        <f>SUM(G115,O115)</f>
        <v>50149.56</v>
      </c>
      <c r="G115" s="28">
        <f>SUM(H115:N115)</f>
        <v>50149.56</v>
      </c>
      <c r="H115" s="28"/>
      <c r="I115" s="28">
        <v>50149.56</v>
      </c>
      <c r="J115" s="28"/>
      <c r="K115" s="28"/>
      <c r="L115" s="28"/>
      <c r="M115" s="28"/>
      <c r="N115" s="28"/>
      <c r="O115" s="28">
        <f>SUM(P115:R115)</f>
        <v>0</v>
      </c>
      <c r="P115" s="28"/>
      <c r="Q115" s="28"/>
      <c r="R115" s="28"/>
      <c r="ID115" s="3"/>
      <c r="IE115"/>
      <c r="IF115"/>
      <c r="IG115"/>
    </row>
    <row r="116" spans="1:241" ht="12.75">
      <c r="A116" s="25"/>
      <c r="B116" s="25"/>
      <c r="C116" s="25">
        <v>4300</v>
      </c>
      <c r="D116" s="29" t="s">
        <v>63</v>
      </c>
      <c r="E116" s="27">
        <v>146000</v>
      </c>
      <c r="F116" s="28">
        <f>SUM(G116,O116)</f>
        <v>145929.04</v>
      </c>
      <c r="G116" s="28">
        <f>SUM(H116:N116)</f>
        <v>145929.04</v>
      </c>
      <c r="H116" s="28"/>
      <c r="I116" s="28">
        <v>145929.04</v>
      </c>
      <c r="J116" s="28"/>
      <c r="K116" s="28"/>
      <c r="L116" s="28"/>
      <c r="M116" s="28"/>
      <c r="N116" s="28"/>
      <c r="O116" s="28">
        <f>SUM(P116:R116)</f>
        <v>0</v>
      </c>
      <c r="P116" s="28"/>
      <c r="Q116" s="28"/>
      <c r="R116" s="28"/>
      <c r="ID116" s="3"/>
      <c r="IE116"/>
      <c r="IF116"/>
      <c r="IG116"/>
    </row>
    <row r="117" spans="1:241" ht="12.75">
      <c r="A117" s="25"/>
      <c r="B117" s="25"/>
      <c r="C117" s="25">
        <v>4430</v>
      </c>
      <c r="D117" s="29" t="s">
        <v>40</v>
      </c>
      <c r="E117" s="27">
        <v>34000</v>
      </c>
      <c r="F117" s="28">
        <f>SUM(G117,O117)</f>
        <v>25320.92</v>
      </c>
      <c r="G117" s="28">
        <f>SUM(H117:N117)</f>
        <v>25320.92</v>
      </c>
      <c r="H117" s="28"/>
      <c r="I117" s="28">
        <v>25320.92</v>
      </c>
      <c r="J117" s="28"/>
      <c r="K117" s="28"/>
      <c r="L117" s="28"/>
      <c r="M117" s="28"/>
      <c r="N117" s="28"/>
      <c r="O117" s="28">
        <f>SUM(P117:R117)</f>
        <v>0</v>
      </c>
      <c r="P117" s="28"/>
      <c r="Q117" s="28"/>
      <c r="R117" s="28"/>
      <c r="ID117" s="3"/>
      <c r="IE117"/>
      <c r="IF117"/>
      <c r="IG117"/>
    </row>
    <row r="118" spans="1:241" ht="53.25">
      <c r="A118" s="25"/>
      <c r="B118" s="25"/>
      <c r="C118" s="25">
        <v>6610</v>
      </c>
      <c r="D118" s="29" t="s">
        <v>92</v>
      </c>
      <c r="E118" s="27">
        <v>30000</v>
      </c>
      <c r="F118" s="28">
        <f>SUM(G118,O118)</f>
        <v>30000</v>
      </c>
      <c r="G118" s="28">
        <f>SUM(H118:N118)</f>
        <v>0</v>
      </c>
      <c r="H118" s="28"/>
      <c r="I118" s="28"/>
      <c r="J118" s="28"/>
      <c r="K118" s="28"/>
      <c r="L118" s="28"/>
      <c r="M118" s="28"/>
      <c r="N118" s="28"/>
      <c r="O118" s="28">
        <f>SUM(P118:R118)</f>
        <v>30000</v>
      </c>
      <c r="P118" s="28"/>
      <c r="Q118" s="28"/>
      <c r="R118" s="28">
        <v>30000</v>
      </c>
      <c r="ID118" s="3"/>
      <c r="IE118"/>
      <c r="IF118"/>
      <c r="IG118"/>
    </row>
    <row r="119" spans="1:241" ht="42.75">
      <c r="A119" s="17">
        <v>751</v>
      </c>
      <c r="B119" s="17"/>
      <c r="C119" s="17"/>
      <c r="D119" s="30" t="s">
        <v>93</v>
      </c>
      <c r="E119" s="19">
        <v>101889</v>
      </c>
      <c r="F119" s="20">
        <f>SUM(F120,F127,F134)</f>
        <v>100409</v>
      </c>
      <c r="G119" s="20">
        <f>SUM(G120,G127,G134)</f>
        <v>100409</v>
      </c>
      <c r="H119" s="20">
        <f>SUM(H120,H127,H134)</f>
        <v>43853.020000000004</v>
      </c>
      <c r="I119" s="20">
        <f>SUM(I120,I127,I134)</f>
        <v>6530.98</v>
      </c>
      <c r="J119" s="20">
        <f>SUM(J120,J127,J134)</f>
        <v>0</v>
      </c>
      <c r="K119" s="20">
        <f>SUM(K120,K127,K134)</f>
        <v>50025</v>
      </c>
      <c r="L119" s="20">
        <f>SUM(L120,L127,L134)</f>
        <v>0</v>
      </c>
      <c r="M119" s="20">
        <f>SUM(M120,M127,M134)</f>
        <v>0</v>
      </c>
      <c r="N119" s="20">
        <f>SUM(N120,N127,N134)</f>
        <v>0</v>
      </c>
      <c r="O119" s="20">
        <f>SUM(O120,O127,O134)</f>
        <v>0</v>
      </c>
      <c r="P119" s="20">
        <f>SUM(P120,P127,P134)</f>
        <v>0</v>
      </c>
      <c r="Q119" s="20">
        <f>SUM(Q120,Q127,Q134)</f>
        <v>0</v>
      </c>
      <c r="R119" s="20">
        <f>SUM(R120,R127,R134)</f>
        <v>0</v>
      </c>
      <c r="ID119" s="3"/>
      <c r="IE119"/>
      <c r="IF119"/>
      <c r="IG119"/>
    </row>
    <row r="120" spans="1:241" ht="21.75">
      <c r="A120" s="21"/>
      <c r="B120" s="21">
        <v>75101</v>
      </c>
      <c r="C120" s="21"/>
      <c r="D120" s="42" t="s">
        <v>94</v>
      </c>
      <c r="E120" s="23">
        <v>3300</v>
      </c>
      <c r="F120" s="23">
        <f>SUM(F121:F126)</f>
        <v>3300</v>
      </c>
      <c r="G120" s="23">
        <f>SUM(G121:G126)</f>
        <v>3300</v>
      </c>
      <c r="H120" s="24">
        <f>SUM(H121:H126)</f>
        <v>1419</v>
      </c>
      <c r="I120" s="24">
        <f>SUM(I121:I126)</f>
        <v>1881</v>
      </c>
      <c r="J120" s="24">
        <f>SUM(J122:J126)</f>
        <v>0</v>
      </c>
      <c r="K120" s="24">
        <f>SUM(K122:K126)</f>
        <v>0</v>
      </c>
      <c r="L120" s="24">
        <f>SUM(L122:L126)</f>
        <v>0</v>
      </c>
      <c r="M120" s="24">
        <f>SUM(M122:M126)</f>
        <v>0</v>
      </c>
      <c r="N120" s="24">
        <f>SUM(N122:N126)</f>
        <v>0</v>
      </c>
      <c r="O120" s="24">
        <f>SUM(O124:O126)</f>
        <v>0</v>
      </c>
      <c r="P120" s="24">
        <f>SUM(P124:P126)</f>
        <v>0</v>
      </c>
      <c r="Q120" s="24">
        <f>SUM(Q124:Q126)</f>
        <v>0</v>
      </c>
      <c r="R120" s="24">
        <f>SUM(R124:R126)</f>
        <v>0</v>
      </c>
      <c r="ID120" s="3"/>
      <c r="IE120"/>
      <c r="IF120"/>
      <c r="IG120"/>
    </row>
    <row r="121" spans="1:241" ht="12.75">
      <c r="A121" s="21"/>
      <c r="B121" s="21"/>
      <c r="C121" s="25">
        <v>4010</v>
      </c>
      <c r="D121" s="47" t="s">
        <v>48</v>
      </c>
      <c r="E121" s="37">
        <v>1200</v>
      </c>
      <c r="F121" s="28">
        <f>SUM(G121,O121)</f>
        <v>1200</v>
      </c>
      <c r="G121" s="28">
        <f>SUM(H121:N121)</f>
        <v>1200</v>
      </c>
      <c r="H121" s="38">
        <v>1200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ID121" s="3"/>
      <c r="IE121"/>
      <c r="IF121"/>
      <c r="IG121"/>
    </row>
    <row r="122" spans="1:241" ht="12.75">
      <c r="A122" s="21"/>
      <c r="B122" s="21"/>
      <c r="C122" s="25">
        <v>4110</v>
      </c>
      <c r="D122" s="29" t="s">
        <v>36</v>
      </c>
      <c r="E122" s="37">
        <v>184</v>
      </c>
      <c r="F122" s="28">
        <f>SUM(G122,O122)</f>
        <v>184</v>
      </c>
      <c r="G122" s="28">
        <f>SUM(H122:N122)</f>
        <v>184</v>
      </c>
      <c r="H122" s="38">
        <v>184</v>
      </c>
      <c r="I122" s="24"/>
      <c r="J122" s="24"/>
      <c r="K122" s="24"/>
      <c r="L122" s="24"/>
      <c r="M122" s="24"/>
      <c r="N122" s="24"/>
      <c r="O122" s="28">
        <f>SUM(P122:R122)</f>
        <v>0</v>
      </c>
      <c r="P122" s="24"/>
      <c r="Q122" s="24"/>
      <c r="R122" s="24"/>
      <c r="ID122" s="3"/>
      <c r="IE122"/>
      <c r="IF122"/>
      <c r="IG122"/>
    </row>
    <row r="123" spans="1:241" ht="12.75">
      <c r="A123" s="21"/>
      <c r="B123" s="21"/>
      <c r="C123" s="25">
        <v>4120</v>
      </c>
      <c r="D123" s="29" t="s">
        <v>37</v>
      </c>
      <c r="E123" s="37">
        <v>35</v>
      </c>
      <c r="F123" s="28">
        <f>SUM(G123,O123)</f>
        <v>35</v>
      </c>
      <c r="G123" s="28">
        <f>SUM(H123:N123)</f>
        <v>35</v>
      </c>
      <c r="H123" s="38">
        <v>35</v>
      </c>
      <c r="I123" s="24"/>
      <c r="J123" s="24"/>
      <c r="K123" s="24"/>
      <c r="L123" s="24"/>
      <c r="M123" s="24"/>
      <c r="N123" s="24"/>
      <c r="O123" s="28">
        <f>SUM(P123:R123)</f>
        <v>0</v>
      </c>
      <c r="P123" s="24"/>
      <c r="Q123" s="24"/>
      <c r="R123" s="24"/>
      <c r="ID123" s="3"/>
      <c r="IE123"/>
      <c r="IF123"/>
      <c r="IG123"/>
    </row>
    <row r="124" spans="1:241" ht="21.75">
      <c r="A124" s="25"/>
      <c r="B124" s="25"/>
      <c r="C124" s="25">
        <v>4370</v>
      </c>
      <c r="D124" s="29" t="s">
        <v>79</v>
      </c>
      <c r="E124" s="37">
        <v>800</v>
      </c>
      <c r="F124" s="28">
        <f>SUM(G124,O124)</f>
        <v>800</v>
      </c>
      <c r="G124" s="28">
        <f>SUM(H124:N124)</f>
        <v>800</v>
      </c>
      <c r="H124" s="28"/>
      <c r="I124" s="28">
        <f>600+200</f>
        <v>800</v>
      </c>
      <c r="J124" s="28"/>
      <c r="K124" s="28"/>
      <c r="L124" s="28"/>
      <c r="M124" s="28"/>
      <c r="N124" s="28"/>
      <c r="O124" s="28">
        <f>SUM(P124:R124)</f>
        <v>0</v>
      </c>
      <c r="P124" s="28"/>
      <c r="Q124" s="28"/>
      <c r="R124" s="28"/>
      <c r="ID124" s="3"/>
      <c r="IE124"/>
      <c r="IF124"/>
      <c r="IG124"/>
    </row>
    <row r="125" spans="1:241" ht="32.25">
      <c r="A125" s="25"/>
      <c r="B125" s="25"/>
      <c r="C125" s="25">
        <v>4740</v>
      </c>
      <c r="D125" s="29" t="s">
        <v>81</v>
      </c>
      <c r="E125" s="37">
        <v>781</v>
      </c>
      <c r="F125" s="28">
        <f>SUM(G125,O125)</f>
        <v>781</v>
      </c>
      <c r="G125" s="28">
        <f>SUM(H125:N125)</f>
        <v>781</v>
      </c>
      <c r="H125" s="28"/>
      <c r="I125" s="28">
        <v>781</v>
      </c>
      <c r="J125" s="28"/>
      <c r="K125" s="28"/>
      <c r="L125" s="28"/>
      <c r="M125" s="28"/>
      <c r="N125" s="28"/>
      <c r="O125" s="28">
        <f>SUM(P125:R125)</f>
        <v>0</v>
      </c>
      <c r="P125" s="28"/>
      <c r="Q125" s="28"/>
      <c r="R125" s="28"/>
      <c r="ID125" s="3"/>
      <c r="IE125"/>
      <c r="IF125"/>
      <c r="IG125"/>
    </row>
    <row r="126" spans="1:241" ht="21.75">
      <c r="A126" s="25"/>
      <c r="B126" s="25"/>
      <c r="C126" s="25">
        <v>4750</v>
      </c>
      <c r="D126" s="29" t="s">
        <v>82</v>
      </c>
      <c r="E126" s="37">
        <v>300</v>
      </c>
      <c r="F126" s="28">
        <f>SUM(G126,O126)</f>
        <v>300</v>
      </c>
      <c r="G126" s="28">
        <f>SUM(H126:N126)</f>
        <v>300</v>
      </c>
      <c r="H126" s="28"/>
      <c r="I126" s="28">
        <v>300</v>
      </c>
      <c r="J126" s="28"/>
      <c r="K126" s="28"/>
      <c r="L126" s="28"/>
      <c r="M126" s="28"/>
      <c r="N126" s="28"/>
      <c r="O126" s="28">
        <f>SUM(P126:R126)</f>
        <v>0</v>
      </c>
      <c r="P126" s="28"/>
      <c r="Q126" s="28"/>
      <c r="R126" s="28"/>
      <c r="ID126" s="3"/>
      <c r="IE126"/>
      <c r="IF126"/>
      <c r="IG126"/>
    </row>
    <row r="127" spans="1:241" ht="21.75">
      <c r="A127" s="25"/>
      <c r="B127" s="21">
        <v>75107</v>
      </c>
      <c r="C127" s="21"/>
      <c r="D127" s="42" t="s">
        <v>95</v>
      </c>
      <c r="E127" s="23">
        <v>57289</v>
      </c>
      <c r="F127" s="24">
        <f>SUM(F128:F133)</f>
        <v>57289</v>
      </c>
      <c r="G127" s="23">
        <f>SUM(G128:G133)</f>
        <v>57289</v>
      </c>
      <c r="H127" s="24">
        <f>SUM(H128:H133)</f>
        <v>26284</v>
      </c>
      <c r="I127" s="24">
        <f>SUM(I128:I133)</f>
        <v>0</v>
      </c>
      <c r="J127" s="24">
        <f>SUM(J128:J133)</f>
        <v>0</v>
      </c>
      <c r="K127" s="24">
        <f>SUM(K128:K133)</f>
        <v>31005</v>
      </c>
      <c r="L127" s="24">
        <f>SUM(L128:L133)</f>
        <v>0</v>
      </c>
      <c r="M127" s="24">
        <f>SUM(M128:M133)</f>
        <v>0</v>
      </c>
      <c r="N127" s="24">
        <f>SUM(N128:N133)</f>
        <v>0</v>
      </c>
      <c r="O127" s="24">
        <f>SUM(O128:O133)</f>
        <v>0</v>
      </c>
      <c r="P127" s="24">
        <f>SUM(P128:P133)</f>
        <v>0</v>
      </c>
      <c r="Q127" s="24">
        <f>SUM(Q128:Q133)</f>
        <v>0</v>
      </c>
      <c r="R127" s="24">
        <f>SUM(R128:R133)</f>
        <v>0</v>
      </c>
      <c r="ID127" s="3"/>
      <c r="IE127"/>
      <c r="IF127"/>
      <c r="IG127"/>
    </row>
    <row r="128" spans="1:241" ht="21.75">
      <c r="A128" s="25"/>
      <c r="B128" s="21"/>
      <c r="C128" s="25">
        <v>3030</v>
      </c>
      <c r="D128" s="29" t="s">
        <v>96</v>
      </c>
      <c r="E128" s="37">
        <v>31005</v>
      </c>
      <c r="F128" s="28">
        <f>SUM(G128,O128)</f>
        <v>31005</v>
      </c>
      <c r="G128" s="28">
        <f>SUM(H128:N128)</f>
        <v>31005</v>
      </c>
      <c r="H128" s="38"/>
      <c r="I128" s="38"/>
      <c r="J128" s="38"/>
      <c r="K128" s="38">
        <f>15840+15840-675</f>
        <v>31005</v>
      </c>
      <c r="L128" s="38"/>
      <c r="M128" s="38"/>
      <c r="N128" s="38"/>
      <c r="O128" s="28">
        <f>SUM(P128:R128)</f>
        <v>0</v>
      </c>
      <c r="P128" s="38"/>
      <c r="Q128" s="38"/>
      <c r="R128" s="38"/>
      <c r="ID128" s="3"/>
      <c r="IE128"/>
      <c r="IF128"/>
      <c r="IG128"/>
    </row>
    <row r="129" spans="1:241" ht="12.75">
      <c r="A129" s="25"/>
      <c r="B129" s="25"/>
      <c r="C129" s="25">
        <v>4110</v>
      </c>
      <c r="D129" s="29" t="s">
        <v>36</v>
      </c>
      <c r="E129" s="37">
        <v>1523.79</v>
      </c>
      <c r="F129" s="28">
        <f>SUM(G129,O129)</f>
        <v>1523.79</v>
      </c>
      <c r="G129" s="28">
        <f>SUM(H129:N129)</f>
        <v>1523.79</v>
      </c>
      <c r="H129" s="28">
        <f>3500-1976.21</f>
        <v>1523.79</v>
      </c>
      <c r="I129" s="28"/>
      <c r="J129" s="28"/>
      <c r="K129" s="28"/>
      <c r="L129" s="28"/>
      <c r="M129" s="28"/>
      <c r="N129" s="28"/>
      <c r="O129" s="28">
        <f>SUM(P129:R129)</f>
        <v>0</v>
      </c>
      <c r="P129" s="28"/>
      <c r="Q129" s="28"/>
      <c r="R129" s="28"/>
      <c r="ID129" s="3"/>
      <c r="IE129"/>
      <c r="IF129"/>
      <c r="IG129"/>
    </row>
    <row r="130" spans="1:241" ht="12.75">
      <c r="A130" s="25"/>
      <c r="B130" s="25"/>
      <c r="C130" s="25">
        <v>4120</v>
      </c>
      <c r="D130" s="29" t="s">
        <v>37</v>
      </c>
      <c r="E130" s="37">
        <v>128.17000000000002</v>
      </c>
      <c r="F130" s="28">
        <f>SUM(G130,O130)</f>
        <v>128.17000000000002</v>
      </c>
      <c r="G130" s="28">
        <f>SUM(H130:N130)</f>
        <v>128.17000000000002</v>
      </c>
      <c r="H130" s="28">
        <f>488-359.83</f>
        <v>128.17000000000002</v>
      </c>
      <c r="I130" s="28"/>
      <c r="J130" s="28"/>
      <c r="K130" s="28"/>
      <c r="L130" s="28"/>
      <c r="M130" s="28"/>
      <c r="N130" s="28"/>
      <c r="O130" s="28">
        <f>SUM(P130:R130)</f>
        <v>0</v>
      </c>
      <c r="P130" s="28"/>
      <c r="Q130" s="28"/>
      <c r="R130" s="28"/>
      <c r="ID130" s="3"/>
      <c r="IE130"/>
      <c r="IF130"/>
      <c r="IG130"/>
    </row>
    <row r="131" spans="1:241" ht="12.75">
      <c r="A131" s="25"/>
      <c r="B131" s="25"/>
      <c r="C131" s="25">
        <v>4170</v>
      </c>
      <c r="D131" s="29" t="s">
        <v>38</v>
      </c>
      <c r="E131" s="37">
        <v>14269.37</v>
      </c>
      <c r="F131" s="28">
        <f>SUM(G131,O131)</f>
        <v>14269.369999999999</v>
      </c>
      <c r="G131" s="28">
        <f>SUM(H131:N131)</f>
        <v>14269.369999999999</v>
      </c>
      <c r="H131" s="28">
        <f>11500+2769.37</f>
        <v>14269.369999999999</v>
      </c>
      <c r="I131" s="28"/>
      <c r="J131" s="28"/>
      <c r="K131" s="28"/>
      <c r="L131" s="28"/>
      <c r="M131" s="28"/>
      <c r="N131" s="28"/>
      <c r="O131" s="28">
        <f>SUM(P131:R131)</f>
        <v>0</v>
      </c>
      <c r="P131" s="28"/>
      <c r="Q131" s="28"/>
      <c r="R131" s="28"/>
      <c r="ID131" s="3"/>
      <c r="IE131"/>
      <c r="IF131"/>
      <c r="IG131"/>
    </row>
    <row r="132" spans="1:241" ht="12.75">
      <c r="A132" s="25"/>
      <c r="B132" s="25"/>
      <c r="C132" s="25">
        <v>4210</v>
      </c>
      <c r="D132" s="29" t="s">
        <v>71</v>
      </c>
      <c r="E132" s="37">
        <v>4500</v>
      </c>
      <c r="F132" s="28">
        <f>SUM(G132,O132)</f>
        <v>4500</v>
      </c>
      <c r="G132" s="28">
        <f>SUM(H132:N132)</f>
        <v>4500</v>
      </c>
      <c r="H132" s="28">
        <v>4500</v>
      </c>
      <c r="I132" s="28"/>
      <c r="J132" s="28"/>
      <c r="K132" s="28"/>
      <c r="L132" s="28"/>
      <c r="M132" s="28"/>
      <c r="N132" s="28"/>
      <c r="O132" s="28">
        <f>SUM(P132:R132)</f>
        <v>0</v>
      </c>
      <c r="P132" s="28"/>
      <c r="Q132" s="28"/>
      <c r="R132" s="28"/>
      <c r="ID132" s="3"/>
      <c r="IE132"/>
      <c r="IF132"/>
      <c r="IG132"/>
    </row>
    <row r="133" spans="1:241" ht="12.75">
      <c r="A133" s="25"/>
      <c r="B133" s="25"/>
      <c r="C133" s="25">
        <v>4300</v>
      </c>
      <c r="D133" s="29" t="s">
        <v>63</v>
      </c>
      <c r="E133" s="37">
        <v>5862.67</v>
      </c>
      <c r="F133" s="28">
        <f>SUM(G133,O133)</f>
        <v>5862.67</v>
      </c>
      <c r="G133" s="28">
        <f>SUM(H133:N133)</f>
        <v>5862.67</v>
      </c>
      <c r="H133" s="28">
        <f>6296-433.33</f>
        <v>5862.67</v>
      </c>
      <c r="I133" s="28"/>
      <c r="J133" s="28"/>
      <c r="K133" s="28"/>
      <c r="L133" s="28"/>
      <c r="M133" s="28"/>
      <c r="N133" s="28"/>
      <c r="O133" s="28">
        <f>SUM(P133:R133)</f>
        <v>0</v>
      </c>
      <c r="P133" s="28"/>
      <c r="Q133" s="28"/>
      <c r="R133" s="28"/>
      <c r="ID133" s="3"/>
      <c r="IE133"/>
      <c r="IF133"/>
      <c r="IG133"/>
    </row>
    <row r="134" spans="1:241" ht="53.25">
      <c r="A134" s="25"/>
      <c r="B134" s="21">
        <v>75109</v>
      </c>
      <c r="C134" s="25"/>
      <c r="D134" s="42" t="s">
        <v>97</v>
      </c>
      <c r="E134" s="23">
        <v>41300</v>
      </c>
      <c r="F134" s="24">
        <f>SUM(F135:F142)</f>
        <v>39820</v>
      </c>
      <c r="G134" s="23">
        <f>SUM(G135:G142)</f>
        <v>39820</v>
      </c>
      <c r="H134" s="24">
        <f>SUM(H135:H142)</f>
        <v>16150.02</v>
      </c>
      <c r="I134" s="24">
        <f>SUM(I135:I142)</f>
        <v>4649.98</v>
      </c>
      <c r="J134" s="24">
        <f>SUM(J135:J142)</f>
        <v>0</v>
      </c>
      <c r="K134" s="24">
        <f>SUM(K135:K142)</f>
        <v>19020</v>
      </c>
      <c r="L134" s="24">
        <f>SUM(L135:L142)</f>
        <v>0</v>
      </c>
      <c r="M134" s="24">
        <f>SUM(M135:M142)</f>
        <v>0</v>
      </c>
      <c r="N134" s="24">
        <f>SUM(N135:N142)</f>
        <v>0</v>
      </c>
      <c r="O134" s="24">
        <f>SUM(O135:O142)</f>
        <v>0</v>
      </c>
      <c r="P134" s="24">
        <f>SUM(P135:P142)</f>
        <v>0</v>
      </c>
      <c r="Q134" s="24">
        <f>SUM(Q135:Q142)</f>
        <v>0</v>
      </c>
      <c r="R134" s="24">
        <f>SUM(R135:R142)</f>
        <v>0</v>
      </c>
      <c r="ID134" s="3"/>
      <c r="IE134"/>
      <c r="IF134"/>
      <c r="IG134"/>
    </row>
    <row r="135" spans="1:241" ht="12.75">
      <c r="A135" s="25"/>
      <c r="B135" s="25"/>
      <c r="C135" s="25">
        <v>3030</v>
      </c>
      <c r="D135" s="29" t="s">
        <v>70</v>
      </c>
      <c r="E135" s="37">
        <v>20500</v>
      </c>
      <c r="F135" s="28">
        <f>SUM(G135,O135)</f>
        <v>19020</v>
      </c>
      <c r="G135" s="28">
        <f>SUM(H135:N135)</f>
        <v>19020</v>
      </c>
      <c r="H135" s="28"/>
      <c r="I135" s="28"/>
      <c r="J135" s="28"/>
      <c r="K135" s="28">
        <v>19020</v>
      </c>
      <c r="L135" s="28"/>
      <c r="M135" s="28"/>
      <c r="N135" s="28"/>
      <c r="O135" s="28">
        <f>SUM(P135:R135)</f>
        <v>0</v>
      </c>
      <c r="P135" s="28"/>
      <c r="Q135" s="28"/>
      <c r="R135" s="28"/>
      <c r="ID135" s="3"/>
      <c r="IE135"/>
      <c r="IF135"/>
      <c r="IG135"/>
    </row>
    <row r="136" spans="1:241" ht="12.75">
      <c r="A136" s="25"/>
      <c r="B136" s="25"/>
      <c r="C136" s="25">
        <v>4110</v>
      </c>
      <c r="D136" s="29" t="s">
        <v>36</v>
      </c>
      <c r="E136" s="37">
        <v>1459.86</v>
      </c>
      <c r="F136" s="28">
        <f>SUM(G136,O136)</f>
        <v>1459.8600000000001</v>
      </c>
      <c r="G136" s="28">
        <f>SUM(H136:N136)</f>
        <v>1459.8600000000001</v>
      </c>
      <c r="H136" s="28">
        <f>1600-140.14</f>
        <v>1459.8600000000001</v>
      </c>
      <c r="I136" s="28"/>
      <c r="J136" s="28"/>
      <c r="K136" s="28"/>
      <c r="L136" s="28"/>
      <c r="M136" s="28"/>
      <c r="N136" s="28"/>
      <c r="O136" s="28">
        <f>SUM(P136:R136)</f>
        <v>0</v>
      </c>
      <c r="P136" s="28"/>
      <c r="Q136" s="28"/>
      <c r="R136" s="28"/>
      <c r="ID136" s="3"/>
      <c r="IE136"/>
      <c r="IF136"/>
      <c r="IG136"/>
    </row>
    <row r="137" spans="1:241" ht="12.75">
      <c r="A137" s="25"/>
      <c r="B137" s="25"/>
      <c r="C137" s="25">
        <v>4120</v>
      </c>
      <c r="D137" s="29" t="s">
        <v>37</v>
      </c>
      <c r="E137" s="37">
        <v>175.16</v>
      </c>
      <c r="F137" s="28">
        <f>SUM(G137,O137)</f>
        <v>175.16</v>
      </c>
      <c r="G137" s="28">
        <f>SUM(H137:N137)</f>
        <v>175.16</v>
      </c>
      <c r="H137" s="28">
        <f>150+25.16</f>
        <v>175.16</v>
      </c>
      <c r="I137" s="28"/>
      <c r="J137" s="28"/>
      <c r="K137" s="28"/>
      <c r="L137" s="28"/>
      <c r="M137" s="28"/>
      <c r="N137" s="28"/>
      <c r="O137" s="28">
        <f>SUM(P137:R137)</f>
        <v>0</v>
      </c>
      <c r="P137" s="28"/>
      <c r="Q137" s="28"/>
      <c r="R137" s="28"/>
      <c r="ID137" s="3"/>
      <c r="IE137"/>
      <c r="IF137"/>
      <c r="IG137"/>
    </row>
    <row r="138" spans="1:241" ht="12.75">
      <c r="A138" s="25"/>
      <c r="B138" s="25"/>
      <c r="C138" s="25">
        <v>4170</v>
      </c>
      <c r="D138" s="29" t="s">
        <v>38</v>
      </c>
      <c r="E138" s="37">
        <v>14515</v>
      </c>
      <c r="F138" s="28">
        <f>SUM(G138,O138)</f>
        <v>14515</v>
      </c>
      <c r="G138" s="28">
        <f>SUM(H138:N138)</f>
        <v>14515</v>
      </c>
      <c r="H138" s="28">
        <f>11850+2665</f>
        <v>14515</v>
      </c>
      <c r="I138" s="28"/>
      <c r="J138" s="28"/>
      <c r="K138" s="28"/>
      <c r="L138" s="28"/>
      <c r="M138" s="28"/>
      <c r="N138" s="28"/>
      <c r="O138" s="28">
        <f>SUM(P138:R138)</f>
        <v>0</v>
      </c>
      <c r="P138" s="28"/>
      <c r="Q138" s="28"/>
      <c r="R138" s="28"/>
      <c r="ID138" s="3"/>
      <c r="IE138"/>
      <c r="IF138"/>
      <c r="IG138"/>
    </row>
    <row r="139" spans="1:241" ht="12.75">
      <c r="A139" s="25"/>
      <c r="B139" s="25"/>
      <c r="C139" s="25">
        <v>4210</v>
      </c>
      <c r="D139" s="29" t="s">
        <v>71</v>
      </c>
      <c r="E139" s="37">
        <v>1301.03</v>
      </c>
      <c r="F139" s="28">
        <f>SUM(G139,O139)</f>
        <v>1301.03</v>
      </c>
      <c r="G139" s="28">
        <f>SUM(H139:N139)</f>
        <v>1301.03</v>
      </c>
      <c r="H139" s="28"/>
      <c r="I139" s="28">
        <f>2500-1198.97</f>
        <v>1301.03</v>
      </c>
      <c r="J139" s="28"/>
      <c r="K139" s="28"/>
      <c r="L139" s="28"/>
      <c r="M139" s="28"/>
      <c r="N139" s="28"/>
      <c r="O139" s="28">
        <f>SUM(P139:R139)</f>
        <v>0</v>
      </c>
      <c r="P139" s="28"/>
      <c r="Q139" s="28"/>
      <c r="R139" s="28"/>
      <c r="ID139" s="3"/>
      <c r="IE139"/>
      <c r="IF139"/>
      <c r="IG139"/>
    </row>
    <row r="140" spans="1:241" ht="12.75">
      <c r="A140" s="25"/>
      <c r="B140" s="25"/>
      <c r="C140" s="25">
        <v>4300</v>
      </c>
      <c r="D140" s="29" t="s">
        <v>63</v>
      </c>
      <c r="E140" s="37">
        <v>2789.1</v>
      </c>
      <c r="F140" s="28">
        <f>SUM(G140,O140)</f>
        <v>2789.1</v>
      </c>
      <c r="G140" s="28">
        <f>SUM(H140:N140)</f>
        <v>2789.1</v>
      </c>
      <c r="H140" s="28"/>
      <c r="I140" s="28">
        <f>3900-363-747.9</f>
        <v>2789.1</v>
      </c>
      <c r="J140" s="28"/>
      <c r="K140" s="28"/>
      <c r="L140" s="28"/>
      <c r="M140" s="28"/>
      <c r="N140" s="28"/>
      <c r="O140" s="28">
        <f>SUM(P140:R140)</f>
        <v>0</v>
      </c>
      <c r="P140" s="28"/>
      <c r="Q140" s="28"/>
      <c r="R140" s="28"/>
      <c r="ID140" s="3"/>
      <c r="IE140"/>
      <c r="IF140"/>
      <c r="IG140"/>
    </row>
    <row r="141" spans="1:241" ht="21.75">
      <c r="A141" s="25"/>
      <c r="B141" s="25"/>
      <c r="C141" s="25">
        <v>4370</v>
      </c>
      <c r="D141" s="29" t="s">
        <v>79</v>
      </c>
      <c r="E141" s="37">
        <v>196.85</v>
      </c>
      <c r="F141" s="28">
        <f>SUM(G141,O141)</f>
        <v>196.85</v>
      </c>
      <c r="G141" s="28">
        <f>SUM(H141:N141)</f>
        <v>196.85</v>
      </c>
      <c r="H141" s="28"/>
      <c r="I141" s="28">
        <f>300-103.15</f>
        <v>196.85</v>
      </c>
      <c r="J141" s="28"/>
      <c r="K141" s="28"/>
      <c r="L141" s="28"/>
      <c r="M141" s="28"/>
      <c r="N141" s="28"/>
      <c r="O141" s="28">
        <f>SUM(P141:R141)</f>
        <v>0</v>
      </c>
      <c r="P141" s="28"/>
      <c r="Q141" s="28"/>
      <c r="R141" s="28"/>
      <c r="ID141" s="3"/>
      <c r="IE141"/>
      <c r="IF141"/>
      <c r="IG141"/>
    </row>
    <row r="142" spans="1:241" ht="12.75">
      <c r="A142" s="25"/>
      <c r="B142" s="25"/>
      <c r="C142" s="25">
        <v>4410</v>
      </c>
      <c r="D142" s="50" t="s">
        <v>56</v>
      </c>
      <c r="E142" s="37">
        <v>363</v>
      </c>
      <c r="F142" s="28">
        <f>SUM(G142,O142)</f>
        <v>363</v>
      </c>
      <c r="G142" s="28">
        <f>SUM(H142:N142)</f>
        <v>363</v>
      </c>
      <c r="H142" s="28"/>
      <c r="I142" s="28">
        <v>363</v>
      </c>
      <c r="J142" s="28"/>
      <c r="K142" s="28"/>
      <c r="L142" s="28"/>
      <c r="M142" s="28"/>
      <c r="N142" s="28"/>
      <c r="O142" s="28"/>
      <c r="P142" s="28"/>
      <c r="Q142" s="28"/>
      <c r="R142" s="28"/>
      <c r="ID142" s="3"/>
      <c r="IE142"/>
      <c r="IF142"/>
      <c r="IG142"/>
    </row>
    <row r="143" spans="1:241" ht="12.75">
      <c r="A143" s="17">
        <v>752</v>
      </c>
      <c r="B143" s="17"/>
      <c r="C143" s="17"/>
      <c r="D143" s="30" t="s">
        <v>98</v>
      </c>
      <c r="E143" s="19">
        <v>1000</v>
      </c>
      <c r="F143" s="20">
        <f>SUM(F144)</f>
        <v>0</v>
      </c>
      <c r="G143" s="19">
        <f>SUM(G144)</f>
        <v>0</v>
      </c>
      <c r="H143" s="20">
        <f>SUM(H144)</f>
        <v>0</v>
      </c>
      <c r="I143" s="20">
        <f>SUM(I144)</f>
        <v>0</v>
      </c>
      <c r="J143" s="20">
        <f>SUM(J144)</f>
        <v>0</v>
      </c>
      <c r="K143" s="20">
        <f>SUM(K144)</f>
        <v>0</v>
      </c>
      <c r="L143" s="20">
        <f>SUM(L144)</f>
        <v>0</v>
      </c>
      <c r="M143" s="20">
        <f>SUM(M144)</f>
        <v>0</v>
      </c>
      <c r="N143" s="20">
        <f>SUM(N144)</f>
        <v>0</v>
      </c>
      <c r="O143" s="20">
        <f>SUM(O144)</f>
        <v>0</v>
      </c>
      <c r="P143" s="20">
        <f>SUM(P144)</f>
        <v>0</v>
      </c>
      <c r="Q143" s="20">
        <f>SUM(Q144)</f>
        <v>0</v>
      </c>
      <c r="R143" s="20">
        <f>SUM(R144)</f>
        <v>0</v>
      </c>
      <c r="ID143" s="3"/>
      <c r="IE143"/>
      <c r="IF143"/>
      <c r="IG143"/>
    </row>
    <row r="144" spans="1:241" ht="12.75">
      <c r="A144" s="32"/>
      <c r="B144" s="32">
        <v>75212</v>
      </c>
      <c r="C144" s="32"/>
      <c r="D144" s="40" t="s">
        <v>99</v>
      </c>
      <c r="E144" s="23">
        <v>1000</v>
      </c>
      <c r="F144" s="28">
        <f>SUM(G144,O144)</f>
        <v>0</v>
      </c>
      <c r="G144" s="23">
        <f>SUM(G145)</f>
        <v>0</v>
      </c>
      <c r="H144" s="24">
        <f>SUM(H145)</f>
        <v>0</v>
      </c>
      <c r="I144" s="24">
        <f>SUM(I145)</f>
        <v>0</v>
      </c>
      <c r="J144" s="24">
        <f>SUM(J145)</f>
        <v>0</v>
      </c>
      <c r="K144" s="24">
        <f>SUM(K145)</f>
        <v>0</v>
      </c>
      <c r="L144" s="24">
        <f>SUM(L145)</f>
        <v>0</v>
      </c>
      <c r="M144" s="24">
        <f>SUM(M145)</f>
        <v>0</v>
      </c>
      <c r="N144" s="24">
        <f>SUM(N145)</f>
        <v>0</v>
      </c>
      <c r="O144" s="24">
        <f>SUM(O145)</f>
        <v>0</v>
      </c>
      <c r="P144" s="24">
        <f>SUM(P145)</f>
        <v>0</v>
      </c>
      <c r="Q144" s="24">
        <f>SUM(Q145)</f>
        <v>0</v>
      </c>
      <c r="R144" s="24">
        <f>SUM(R145)</f>
        <v>0</v>
      </c>
      <c r="ID144" s="3"/>
      <c r="IE144"/>
      <c r="IF144"/>
      <c r="IG144"/>
    </row>
    <row r="145" spans="1:241" ht="12.75">
      <c r="A145" s="35"/>
      <c r="B145" s="35"/>
      <c r="C145" s="35">
        <v>4300</v>
      </c>
      <c r="D145" s="29" t="s">
        <v>63</v>
      </c>
      <c r="E145" s="27">
        <v>1000</v>
      </c>
      <c r="F145" s="28">
        <f>SUM(G145,O145)</f>
        <v>0</v>
      </c>
      <c r="G145" s="28">
        <f>SUM(H145:N145)</f>
        <v>0</v>
      </c>
      <c r="H145" s="28"/>
      <c r="I145" s="28"/>
      <c r="J145" s="28"/>
      <c r="K145" s="28"/>
      <c r="L145" s="28"/>
      <c r="M145" s="28"/>
      <c r="N145" s="28"/>
      <c r="O145" s="28">
        <f>SUM(P145:R145)</f>
        <v>0</v>
      </c>
      <c r="P145" s="28"/>
      <c r="Q145" s="28"/>
      <c r="R145" s="28"/>
      <c r="ID145" s="3"/>
      <c r="IE145"/>
      <c r="IF145"/>
      <c r="IG145"/>
    </row>
    <row r="146" spans="1:241" ht="21.75">
      <c r="A146" s="17">
        <v>754</v>
      </c>
      <c r="B146" s="17"/>
      <c r="C146" s="17"/>
      <c r="D146" s="30" t="s">
        <v>100</v>
      </c>
      <c r="E146" s="19">
        <v>675575</v>
      </c>
      <c r="F146" s="20">
        <f>SUM(F147,F149,F151,F153,F165,F168,F184,F186)</f>
        <v>565499.25</v>
      </c>
      <c r="G146" s="19">
        <f>SUM(G147,G149,G151,G153,G165,G168,G184,G186)</f>
        <v>480499.25</v>
      </c>
      <c r="H146" s="20">
        <f>SUM(H147,H149,H151,H153,H165,H168,H184,H186)</f>
        <v>253928.48</v>
      </c>
      <c r="I146" s="20">
        <f>SUM(I147,I149,I151,I153,I165,I168,I184,I186)</f>
        <v>215099.62</v>
      </c>
      <c r="J146" s="20">
        <f>SUM(J147,J149,J151,J153,J165,J168,J184,J186)</f>
        <v>0</v>
      </c>
      <c r="K146" s="20">
        <f>SUM(K147,K149,K151,K153,K165,K168,K184,K186)</f>
        <v>11471.15</v>
      </c>
      <c r="L146" s="20">
        <f>SUM(L147,L149,L151,L153,L165,L168,L184,L186)</f>
        <v>0</v>
      </c>
      <c r="M146" s="20">
        <f>SUM(M147,M149,M151,M153,M165,M168,M184,M186)</f>
        <v>0</v>
      </c>
      <c r="N146" s="20">
        <f>SUM(N147,N149,N151,N153,N165,N168,N184,N186)</f>
        <v>0</v>
      </c>
      <c r="O146" s="20">
        <f>SUM(O147,O149,O151,O153,O165,O168,O184,O186)</f>
        <v>85000</v>
      </c>
      <c r="P146" s="20">
        <f>SUM(P147,P149,P151,P153,P165,P168,P184,P186)</f>
        <v>55000</v>
      </c>
      <c r="Q146" s="20">
        <f>SUM(Q147,Q149,Q151,Q153,Q165,Q168,Q184,Q186)</f>
        <v>0</v>
      </c>
      <c r="R146" s="20">
        <f>SUM(R147,R149,R151,R153,R165,R168,R184,R186)</f>
        <v>30000</v>
      </c>
      <c r="ID146" s="3"/>
      <c r="IE146"/>
      <c r="IF146"/>
      <c r="IG146"/>
    </row>
    <row r="147" spans="1:241" ht="12.75">
      <c r="A147" s="21"/>
      <c r="B147" s="21">
        <v>75405</v>
      </c>
      <c r="C147" s="21"/>
      <c r="D147" s="42" t="s">
        <v>101</v>
      </c>
      <c r="E147" s="23">
        <v>30000</v>
      </c>
      <c r="F147" s="28">
        <f>SUM(G147,O147)</f>
        <v>30000</v>
      </c>
      <c r="G147" s="23">
        <f>SUM(G148)</f>
        <v>30000</v>
      </c>
      <c r="H147" s="24">
        <f>SUM(H148)</f>
        <v>0</v>
      </c>
      <c r="I147" s="24">
        <f>SUM(I148)</f>
        <v>30000</v>
      </c>
      <c r="J147" s="24">
        <f>SUM(J148)</f>
        <v>0</v>
      </c>
      <c r="K147" s="24">
        <f>SUM(K148)</f>
        <v>0</v>
      </c>
      <c r="L147" s="24">
        <f>SUM(L148)</f>
        <v>0</v>
      </c>
      <c r="M147" s="24">
        <f>SUM(M148)</f>
        <v>0</v>
      </c>
      <c r="N147" s="24">
        <f>SUM(N148)</f>
        <v>0</v>
      </c>
      <c r="O147" s="24">
        <f>SUM(O148)</f>
        <v>0</v>
      </c>
      <c r="P147" s="24">
        <f>SUM(P148)</f>
        <v>0</v>
      </c>
      <c r="Q147" s="24">
        <f>SUM(Q148)</f>
        <v>0</v>
      </c>
      <c r="R147" s="24">
        <f>SUM(R148)</f>
        <v>0</v>
      </c>
      <c r="ID147" s="3"/>
      <c r="IE147"/>
      <c r="IF147"/>
      <c r="IG147"/>
    </row>
    <row r="148" spans="1:241" ht="12.75">
      <c r="A148" s="25"/>
      <c r="B148" s="25"/>
      <c r="C148" s="25">
        <v>3000</v>
      </c>
      <c r="D148" s="29" t="s">
        <v>102</v>
      </c>
      <c r="E148" s="27">
        <v>30000</v>
      </c>
      <c r="F148" s="28">
        <f>SUM(G148,O148)</f>
        <v>30000</v>
      </c>
      <c r="G148" s="28">
        <f>SUM(H148:N148)</f>
        <v>30000</v>
      </c>
      <c r="H148" s="28"/>
      <c r="I148" s="28">
        <f>20000+10000</f>
        <v>30000</v>
      </c>
      <c r="J148" s="28"/>
      <c r="K148" s="28"/>
      <c r="L148" s="28"/>
      <c r="M148" s="28"/>
      <c r="N148" s="28"/>
      <c r="O148" s="28">
        <f>SUM(P148:R148)</f>
        <v>0</v>
      </c>
      <c r="P148" s="28"/>
      <c r="Q148" s="28"/>
      <c r="R148" s="28"/>
      <c r="ID148" s="3"/>
      <c r="IE148"/>
      <c r="IF148"/>
      <c r="IG148"/>
    </row>
    <row r="149" spans="1:241" ht="12.75">
      <c r="A149" s="25"/>
      <c r="B149" s="21">
        <v>75406</v>
      </c>
      <c r="C149" s="21"/>
      <c r="D149" s="42" t="s">
        <v>103</v>
      </c>
      <c r="E149" s="23">
        <v>15000</v>
      </c>
      <c r="F149" s="24">
        <f>SUM(F150)</f>
        <v>15000</v>
      </c>
      <c r="G149" s="23">
        <f>SUM(G150)</f>
        <v>15000</v>
      </c>
      <c r="H149" s="24">
        <f>SUM(H150)</f>
        <v>0</v>
      </c>
      <c r="I149" s="24">
        <f>SUM(I150)</f>
        <v>15000</v>
      </c>
      <c r="J149" s="24">
        <f>SUM(J150)</f>
        <v>0</v>
      </c>
      <c r="K149" s="24">
        <f>SUM(K150)</f>
        <v>0</v>
      </c>
      <c r="L149" s="24">
        <f>SUM(L150)</f>
        <v>0</v>
      </c>
      <c r="M149" s="24">
        <f>SUM(M150)</f>
        <v>0</v>
      </c>
      <c r="N149" s="24">
        <f>SUM(N150)</f>
        <v>0</v>
      </c>
      <c r="O149" s="24">
        <f>SUM(O150)</f>
        <v>0</v>
      </c>
      <c r="P149" s="24">
        <f>SUM(P150)</f>
        <v>0</v>
      </c>
      <c r="Q149" s="24">
        <f>SUM(Q150)</f>
        <v>0</v>
      </c>
      <c r="R149" s="24">
        <f>SUM(R150)</f>
        <v>0</v>
      </c>
      <c r="ID149" s="3"/>
      <c r="IE149"/>
      <c r="IF149"/>
      <c r="IG149"/>
    </row>
    <row r="150" spans="1:241" ht="21.75">
      <c r="A150" s="25"/>
      <c r="B150" s="25"/>
      <c r="C150" s="25">
        <v>3000</v>
      </c>
      <c r="D150" s="47" t="s">
        <v>104</v>
      </c>
      <c r="E150" s="27">
        <v>15000</v>
      </c>
      <c r="F150" s="28">
        <f>SUM(G150,O150)</f>
        <v>15000</v>
      </c>
      <c r="G150" s="28">
        <f>SUM(H150:N150)</f>
        <v>15000</v>
      </c>
      <c r="H150" s="28"/>
      <c r="I150" s="28">
        <f>5000+10000</f>
        <v>15000</v>
      </c>
      <c r="J150" s="28"/>
      <c r="K150" s="28"/>
      <c r="L150" s="28"/>
      <c r="M150" s="28"/>
      <c r="N150" s="28"/>
      <c r="O150" s="28">
        <f>SUM(P150:R150)</f>
        <v>0</v>
      </c>
      <c r="P150" s="28"/>
      <c r="Q150" s="28"/>
      <c r="R150" s="28"/>
      <c r="ID150" s="3"/>
      <c r="IE150"/>
      <c r="IF150"/>
      <c r="IG150"/>
    </row>
    <row r="151" spans="1:241" ht="21.75">
      <c r="A151" s="21"/>
      <c r="B151" s="21">
        <v>75411</v>
      </c>
      <c r="C151" s="21"/>
      <c r="D151" s="54" t="s">
        <v>105</v>
      </c>
      <c r="E151" s="23">
        <v>30000</v>
      </c>
      <c r="F151" s="24">
        <f>SUM(F152)</f>
        <v>30000</v>
      </c>
      <c r="G151" s="23">
        <f>SUM(G152)</f>
        <v>0</v>
      </c>
      <c r="H151" s="24">
        <f>SUM(H152)</f>
        <v>0</v>
      </c>
      <c r="I151" s="24">
        <f>SUM(I152)</f>
        <v>0</v>
      </c>
      <c r="J151" s="24">
        <f>SUM(J152)</f>
        <v>0</v>
      </c>
      <c r="K151" s="24">
        <f>SUM(K152)</f>
        <v>0</v>
      </c>
      <c r="L151" s="24">
        <f>SUM(L152)</f>
        <v>0</v>
      </c>
      <c r="M151" s="24">
        <f>SUM(M152)</f>
        <v>0</v>
      </c>
      <c r="N151" s="24">
        <f>SUM(N152)</f>
        <v>0</v>
      </c>
      <c r="O151" s="24">
        <f>SUM(O152)</f>
        <v>30000</v>
      </c>
      <c r="P151" s="24">
        <f>SUM(P152)</f>
        <v>0</v>
      </c>
      <c r="Q151" s="24">
        <f>SUM(Q152)</f>
        <v>0</v>
      </c>
      <c r="R151" s="24">
        <f>SUM(R152)</f>
        <v>30000</v>
      </c>
      <c r="ID151" s="3"/>
      <c r="IE151"/>
      <c r="IF151"/>
      <c r="IG151"/>
    </row>
    <row r="152" spans="1:241" ht="42.75">
      <c r="A152" s="25"/>
      <c r="B152" s="25"/>
      <c r="C152" s="25">
        <v>6300</v>
      </c>
      <c r="D152" s="55" t="s">
        <v>106</v>
      </c>
      <c r="E152" s="27">
        <v>30000</v>
      </c>
      <c r="F152" s="28">
        <f>SUM(G152,O152)</f>
        <v>30000</v>
      </c>
      <c r="G152" s="28">
        <f>SUM(H152:N152)</f>
        <v>0</v>
      </c>
      <c r="H152" s="28"/>
      <c r="I152" s="28"/>
      <c r="J152" s="28"/>
      <c r="K152" s="28"/>
      <c r="L152" s="28"/>
      <c r="M152" s="28"/>
      <c r="N152" s="28"/>
      <c r="O152" s="28">
        <f>SUM(P152:R152)</f>
        <v>30000</v>
      </c>
      <c r="P152" s="28"/>
      <c r="Q152" s="28"/>
      <c r="R152" s="28">
        <v>30000</v>
      </c>
      <c r="ID152" s="3"/>
      <c r="IE152"/>
      <c r="IF152"/>
      <c r="IG152"/>
    </row>
    <row r="153" spans="1:241" ht="12.75">
      <c r="A153" s="21"/>
      <c r="B153" s="21">
        <v>75412</v>
      </c>
      <c r="C153" s="21"/>
      <c r="D153" s="42" t="s">
        <v>107</v>
      </c>
      <c r="E153" s="23">
        <v>234000</v>
      </c>
      <c r="F153" s="24">
        <f>SUM(F154:F164)</f>
        <v>231944.51</v>
      </c>
      <c r="G153" s="23">
        <f>SUM(G154:G164)</f>
        <v>176944.51</v>
      </c>
      <c r="H153" s="24">
        <f>SUM(H154:H164)</f>
        <v>30516.41</v>
      </c>
      <c r="I153" s="24">
        <f>SUM(I154:I164)</f>
        <v>140928.1</v>
      </c>
      <c r="J153" s="24">
        <f>SUM(J154:J164)</f>
        <v>0</v>
      </c>
      <c r="K153" s="24">
        <f>SUM(K154:K164)</f>
        <v>5500</v>
      </c>
      <c r="L153" s="24">
        <f>SUM(L154:L164)</f>
        <v>0</v>
      </c>
      <c r="M153" s="24">
        <f>SUM(M154:M164)</f>
        <v>0</v>
      </c>
      <c r="N153" s="24">
        <f>SUM(N154:N164)</f>
        <v>0</v>
      </c>
      <c r="O153" s="24">
        <f>SUM(O154:O164)</f>
        <v>55000</v>
      </c>
      <c r="P153" s="24">
        <f>SUM(P154:P164)</f>
        <v>55000</v>
      </c>
      <c r="Q153" s="24">
        <f>SUM(Q154:Q164)</f>
        <v>0</v>
      </c>
      <c r="R153" s="24">
        <f>SUM(R154:R164)</f>
        <v>0</v>
      </c>
      <c r="ID153" s="3"/>
      <c r="IE153"/>
      <c r="IF153"/>
      <c r="IG153"/>
    </row>
    <row r="154" spans="1:241" ht="12.75">
      <c r="A154" s="25"/>
      <c r="B154" s="25"/>
      <c r="C154" s="25">
        <v>3030</v>
      </c>
      <c r="D154" s="29" t="s">
        <v>70</v>
      </c>
      <c r="E154" s="27">
        <v>6000</v>
      </c>
      <c r="F154" s="28">
        <f>SUM(G154,O154)</f>
        <v>5500</v>
      </c>
      <c r="G154" s="28">
        <f>SUM(H154:N154)</f>
        <v>5500</v>
      </c>
      <c r="H154" s="28"/>
      <c r="I154" s="28"/>
      <c r="J154" s="28"/>
      <c r="K154" s="28">
        <v>5500</v>
      </c>
      <c r="L154" s="28"/>
      <c r="M154" s="28"/>
      <c r="N154" s="28"/>
      <c r="O154" s="28">
        <f>SUM(P154:R154)</f>
        <v>0</v>
      </c>
      <c r="P154" s="28"/>
      <c r="Q154" s="28"/>
      <c r="R154" s="28"/>
      <c r="ID154" s="3"/>
      <c r="IE154"/>
      <c r="IF154"/>
      <c r="IG154"/>
    </row>
    <row r="155" spans="1:241" ht="12.75">
      <c r="A155" s="25"/>
      <c r="B155" s="25"/>
      <c r="C155" s="25">
        <v>4110</v>
      </c>
      <c r="D155" s="29" t="s">
        <v>36</v>
      </c>
      <c r="E155" s="27">
        <v>4000</v>
      </c>
      <c r="F155" s="28">
        <f>SUM(G155,O155)</f>
        <v>3936.98</v>
      </c>
      <c r="G155" s="28">
        <f>SUM(H155:N155)</f>
        <v>3936.98</v>
      </c>
      <c r="H155" s="28">
        <v>3936.98</v>
      </c>
      <c r="I155" s="28"/>
      <c r="J155" s="28"/>
      <c r="K155" s="28"/>
      <c r="L155" s="28"/>
      <c r="M155" s="28"/>
      <c r="N155" s="28"/>
      <c r="O155" s="28">
        <f>SUM(P155:R155)</f>
        <v>0</v>
      </c>
      <c r="P155" s="28"/>
      <c r="Q155" s="28"/>
      <c r="R155" s="28"/>
      <c r="ID155" s="3"/>
      <c r="IE155"/>
      <c r="IF155"/>
      <c r="IG155"/>
    </row>
    <row r="156" spans="1:241" ht="12.75">
      <c r="A156" s="25"/>
      <c r="B156" s="25"/>
      <c r="C156" s="25">
        <v>4120</v>
      </c>
      <c r="D156" s="29" t="s">
        <v>37</v>
      </c>
      <c r="E156" s="27">
        <v>1000</v>
      </c>
      <c r="F156" s="28">
        <f>SUM(G156,O156)</f>
        <v>595.35</v>
      </c>
      <c r="G156" s="28">
        <f>SUM(H156:N156)</f>
        <v>595.35</v>
      </c>
      <c r="H156" s="28">
        <v>595.35</v>
      </c>
      <c r="I156" s="28"/>
      <c r="J156" s="28"/>
      <c r="K156" s="28"/>
      <c r="L156" s="28"/>
      <c r="M156" s="28"/>
      <c r="N156" s="28"/>
      <c r="O156" s="28">
        <f>SUM(P156:R156)</f>
        <v>0</v>
      </c>
      <c r="P156" s="28"/>
      <c r="Q156" s="28"/>
      <c r="R156" s="28"/>
      <c r="ID156" s="3"/>
      <c r="IE156"/>
      <c r="IF156"/>
      <c r="IG156"/>
    </row>
    <row r="157" spans="1:241" ht="12.75">
      <c r="A157" s="25"/>
      <c r="B157" s="25"/>
      <c r="C157" s="25">
        <v>4170</v>
      </c>
      <c r="D157" s="29" t="s">
        <v>38</v>
      </c>
      <c r="E157" s="27">
        <v>26500</v>
      </c>
      <c r="F157" s="28">
        <f>SUM(G157,O157)</f>
        <v>25984.08</v>
      </c>
      <c r="G157" s="28">
        <f>SUM(H157:N157)</f>
        <v>25984.08</v>
      </c>
      <c r="H157" s="28">
        <v>25984.08</v>
      </c>
      <c r="I157" s="28"/>
      <c r="J157" s="28"/>
      <c r="K157" s="28"/>
      <c r="L157" s="28"/>
      <c r="M157" s="28"/>
      <c r="N157" s="28"/>
      <c r="O157" s="28">
        <f>SUM(P157:R157)</f>
        <v>0</v>
      </c>
      <c r="P157" s="28"/>
      <c r="Q157" s="28"/>
      <c r="R157" s="28"/>
      <c r="ID157" s="3"/>
      <c r="IE157"/>
      <c r="IF157"/>
      <c r="IG157"/>
    </row>
    <row r="158" spans="1:241" ht="12.75">
      <c r="A158" s="25"/>
      <c r="B158" s="25"/>
      <c r="C158" s="25">
        <v>4210</v>
      </c>
      <c r="D158" s="29" t="s">
        <v>71</v>
      </c>
      <c r="E158" s="27">
        <v>53500</v>
      </c>
      <c r="F158" s="28">
        <f>SUM(G158,O158)</f>
        <v>53405.97</v>
      </c>
      <c r="G158" s="28">
        <f>SUM(H158:N158)</f>
        <v>53405.97</v>
      </c>
      <c r="H158" s="28"/>
      <c r="I158" s="28">
        <v>53405.97</v>
      </c>
      <c r="J158" s="28"/>
      <c r="K158" s="28"/>
      <c r="L158" s="28"/>
      <c r="M158" s="28"/>
      <c r="N158" s="28"/>
      <c r="O158" s="28">
        <f>SUM(P158:R158)</f>
        <v>0</v>
      </c>
      <c r="P158" s="28"/>
      <c r="Q158" s="28"/>
      <c r="R158" s="28"/>
      <c r="ID158" s="3"/>
      <c r="IE158"/>
      <c r="IF158"/>
      <c r="IG158"/>
    </row>
    <row r="159" spans="1:241" ht="12.75">
      <c r="A159" s="25"/>
      <c r="B159" s="25"/>
      <c r="C159" s="25">
        <v>4260</v>
      </c>
      <c r="D159" s="29" t="s">
        <v>62</v>
      </c>
      <c r="E159" s="27">
        <v>10000</v>
      </c>
      <c r="F159" s="28">
        <f>SUM(G159,O159)</f>
        <v>9998.44</v>
      </c>
      <c r="G159" s="28">
        <f>SUM(H159:N159)</f>
        <v>9998.44</v>
      </c>
      <c r="H159" s="28"/>
      <c r="I159" s="28">
        <v>9998.44</v>
      </c>
      <c r="J159" s="28"/>
      <c r="K159" s="28"/>
      <c r="L159" s="28"/>
      <c r="M159" s="28"/>
      <c r="N159" s="28"/>
      <c r="O159" s="28">
        <f>SUM(P159:R159)</f>
        <v>0</v>
      </c>
      <c r="P159" s="28"/>
      <c r="Q159" s="28"/>
      <c r="R159" s="28"/>
      <c r="ID159" s="3"/>
      <c r="IE159"/>
      <c r="IF159"/>
      <c r="IG159"/>
    </row>
    <row r="160" spans="1:241" ht="12.75">
      <c r="A160" s="25"/>
      <c r="B160" s="25"/>
      <c r="C160" s="25">
        <v>4270</v>
      </c>
      <c r="D160" s="29" t="s">
        <v>75</v>
      </c>
      <c r="E160" s="27">
        <v>3000</v>
      </c>
      <c r="F160" s="28">
        <f>SUM(G160,O160)</f>
        <v>2839.17</v>
      </c>
      <c r="G160" s="28">
        <f>SUM(H160:N160)</f>
        <v>2839.17</v>
      </c>
      <c r="H160" s="28"/>
      <c r="I160" s="28">
        <v>2839.17</v>
      </c>
      <c r="J160" s="28"/>
      <c r="K160" s="28"/>
      <c r="L160" s="28"/>
      <c r="M160" s="28"/>
      <c r="N160" s="28"/>
      <c r="O160" s="28">
        <f>SUM(P160:R160)</f>
        <v>0</v>
      </c>
      <c r="P160" s="28"/>
      <c r="Q160" s="28"/>
      <c r="R160" s="28"/>
      <c r="ID160" s="3"/>
      <c r="IE160"/>
      <c r="IF160"/>
      <c r="IG160"/>
    </row>
    <row r="161" spans="1:241" ht="12.75">
      <c r="A161" s="25"/>
      <c r="B161" s="25"/>
      <c r="C161" s="25">
        <v>4300</v>
      </c>
      <c r="D161" s="29" t="s">
        <v>63</v>
      </c>
      <c r="E161" s="27">
        <v>68000</v>
      </c>
      <c r="F161" s="28">
        <f>SUM(G161,O161)</f>
        <v>67966.52</v>
      </c>
      <c r="G161" s="28">
        <f>SUM(H161:N161)</f>
        <v>67966.52</v>
      </c>
      <c r="H161" s="28"/>
      <c r="I161" s="28">
        <v>67966.52</v>
      </c>
      <c r="J161" s="28"/>
      <c r="K161" s="28"/>
      <c r="L161" s="28"/>
      <c r="M161" s="28"/>
      <c r="N161" s="28"/>
      <c r="O161" s="28">
        <f>SUM(P161:R161)</f>
        <v>0</v>
      </c>
      <c r="P161" s="28"/>
      <c r="Q161" s="28"/>
      <c r="R161" s="28"/>
      <c r="ID161" s="3"/>
      <c r="IE161"/>
      <c r="IF161"/>
      <c r="IG161"/>
    </row>
    <row r="162" spans="1:241" ht="12.75">
      <c r="A162" s="25"/>
      <c r="B162" s="25"/>
      <c r="C162" s="25">
        <v>4430</v>
      </c>
      <c r="D162" s="29" t="s">
        <v>108</v>
      </c>
      <c r="E162" s="27">
        <v>7000</v>
      </c>
      <c r="F162" s="28">
        <f>SUM(G162,O162)</f>
        <v>6718</v>
      </c>
      <c r="G162" s="28">
        <f>SUM(H162:N162)</f>
        <v>6718</v>
      </c>
      <c r="H162" s="28"/>
      <c r="I162" s="28">
        <v>6718</v>
      </c>
      <c r="J162" s="28"/>
      <c r="K162" s="28"/>
      <c r="L162" s="28"/>
      <c r="M162" s="28"/>
      <c r="N162" s="28"/>
      <c r="O162" s="28">
        <f>SUM(P162:R162)</f>
        <v>0</v>
      </c>
      <c r="P162" s="28"/>
      <c r="Q162" s="28"/>
      <c r="R162" s="28"/>
      <c r="ID162" s="3"/>
      <c r="IE162"/>
      <c r="IF162"/>
      <c r="IG162"/>
    </row>
    <row r="163" spans="1:241" ht="21.75">
      <c r="A163" s="25"/>
      <c r="B163" s="25"/>
      <c r="C163" s="25">
        <v>6050</v>
      </c>
      <c r="D163" s="26" t="s">
        <v>30</v>
      </c>
      <c r="E163" s="27">
        <v>45000</v>
      </c>
      <c r="F163" s="28">
        <f>SUM(G163,O163)</f>
        <v>45000</v>
      </c>
      <c r="G163" s="28">
        <f>SUM(H163:N163)</f>
        <v>0</v>
      </c>
      <c r="H163" s="28"/>
      <c r="I163" s="28"/>
      <c r="J163" s="28"/>
      <c r="K163" s="28"/>
      <c r="L163" s="28"/>
      <c r="M163" s="28"/>
      <c r="N163" s="28"/>
      <c r="O163" s="28">
        <f>SUM(P163:R163)</f>
        <v>45000</v>
      </c>
      <c r="P163" s="28">
        <v>45000</v>
      </c>
      <c r="Q163" s="28"/>
      <c r="R163" s="28"/>
      <c r="ID163" s="3"/>
      <c r="IE163"/>
      <c r="IF163"/>
      <c r="IG163"/>
    </row>
    <row r="164" spans="1:241" ht="21.75">
      <c r="A164" s="25"/>
      <c r="B164" s="25"/>
      <c r="C164" s="25">
        <v>6060</v>
      </c>
      <c r="D164" s="26" t="s">
        <v>30</v>
      </c>
      <c r="E164" s="27">
        <v>10000</v>
      </c>
      <c r="F164" s="28">
        <f>SUM(G164,O164)</f>
        <v>10000</v>
      </c>
      <c r="G164" s="28">
        <f>SUM(H164:N164)</f>
        <v>0</v>
      </c>
      <c r="H164" s="28"/>
      <c r="I164" s="28"/>
      <c r="J164" s="28"/>
      <c r="K164" s="28"/>
      <c r="L164" s="28"/>
      <c r="M164" s="28"/>
      <c r="N164" s="28"/>
      <c r="O164" s="28">
        <f>SUM(P164:R164)</f>
        <v>10000</v>
      </c>
      <c r="P164" s="28">
        <f>55000-45000</f>
        <v>10000</v>
      </c>
      <c r="Q164" s="28"/>
      <c r="R164" s="28"/>
      <c r="ID164" s="3"/>
      <c r="IE164"/>
      <c r="IF164"/>
      <c r="IG164"/>
    </row>
    <row r="165" spans="1:241" ht="12.75">
      <c r="A165" s="21"/>
      <c r="B165" s="21">
        <v>75414</v>
      </c>
      <c r="C165" s="21"/>
      <c r="D165" s="22" t="s">
        <v>109</v>
      </c>
      <c r="E165" s="23">
        <v>1000</v>
      </c>
      <c r="F165" s="51"/>
      <c r="G165" s="51">
        <f>SUM(H165:N165)</f>
        <v>0</v>
      </c>
      <c r="H165" s="51"/>
      <c r="I165" s="51"/>
      <c r="J165" s="51"/>
      <c r="K165" s="51"/>
      <c r="L165" s="51"/>
      <c r="M165" s="51"/>
      <c r="N165" s="51"/>
      <c r="O165" s="51">
        <f>SUM(P165:R165)</f>
        <v>0</v>
      </c>
      <c r="P165" s="51"/>
      <c r="Q165" s="51"/>
      <c r="R165" s="51"/>
      <c r="ID165" s="3"/>
      <c r="IE165"/>
      <c r="IF165"/>
      <c r="IG165"/>
    </row>
    <row r="166" spans="1:241" ht="12.75">
      <c r="A166" s="25"/>
      <c r="B166" s="25"/>
      <c r="C166" s="25">
        <v>4210</v>
      </c>
      <c r="D166" s="29" t="s">
        <v>71</v>
      </c>
      <c r="E166" s="27">
        <v>500</v>
      </c>
      <c r="F166" s="28">
        <f>SUM(G166,O166)</f>
        <v>0</v>
      </c>
      <c r="G166" s="28">
        <f>SUM(H166:N166)</f>
        <v>0</v>
      </c>
      <c r="H166" s="28"/>
      <c r="I166" s="28"/>
      <c r="J166" s="28"/>
      <c r="K166" s="28"/>
      <c r="L166" s="28"/>
      <c r="M166" s="28"/>
      <c r="N166" s="28"/>
      <c r="O166" s="28">
        <f>SUM(P166:R166)</f>
        <v>0</v>
      </c>
      <c r="P166" s="28"/>
      <c r="Q166" s="28"/>
      <c r="R166" s="28"/>
      <c r="ID166" s="3"/>
      <c r="IE166"/>
      <c r="IF166"/>
      <c r="IG166"/>
    </row>
    <row r="167" spans="1:241" ht="12.75">
      <c r="A167" s="25"/>
      <c r="B167" s="25"/>
      <c r="C167" s="25">
        <v>4300</v>
      </c>
      <c r="D167" s="29" t="s">
        <v>63</v>
      </c>
      <c r="E167" s="27">
        <v>500</v>
      </c>
      <c r="F167" s="28">
        <f>SUM(G167,O167)</f>
        <v>0</v>
      </c>
      <c r="G167" s="28">
        <f>SUM(H167:N167)</f>
        <v>0</v>
      </c>
      <c r="H167" s="28"/>
      <c r="I167" s="28"/>
      <c r="J167" s="28"/>
      <c r="K167" s="28"/>
      <c r="L167" s="28"/>
      <c r="M167" s="28"/>
      <c r="N167" s="28"/>
      <c r="O167" s="28">
        <f>SUM(P167:R167)</f>
        <v>0</v>
      </c>
      <c r="P167" s="28"/>
      <c r="Q167" s="28"/>
      <c r="R167" s="28"/>
      <c r="ID167" s="3"/>
      <c r="IE167"/>
      <c r="IF167"/>
      <c r="IG167"/>
    </row>
    <row r="168" spans="1:241" ht="12.75">
      <c r="A168" s="21"/>
      <c r="B168" s="21">
        <v>75416</v>
      </c>
      <c r="C168" s="21"/>
      <c r="D168" s="42" t="s">
        <v>110</v>
      </c>
      <c r="E168" s="23">
        <v>279700</v>
      </c>
      <c r="F168" s="24">
        <f>SUM(F169:F183)</f>
        <v>258554.74000000002</v>
      </c>
      <c r="G168" s="23">
        <f>SUM(G169:G183)</f>
        <v>258554.74000000002</v>
      </c>
      <c r="H168" s="24">
        <f>SUM(H169:H183)</f>
        <v>223412.07</v>
      </c>
      <c r="I168" s="24">
        <f>SUM(I169:I183)</f>
        <v>29171.52</v>
      </c>
      <c r="J168" s="24">
        <f>SUM(J169:J183)</f>
        <v>0</v>
      </c>
      <c r="K168" s="24">
        <f>SUM(K169:K183)</f>
        <v>5971.15</v>
      </c>
      <c r="L168" s="24">
        <f>SUM(L169:L183)</f>
        <v>0</v>
      </c>
      <c r="M168" s="24">
        <f>SUM(M169:M183)</f>
        <v>0</v>
      </c>
      <c r="N168" s="24">
        <f>SUM(N169:N183)</f>
        <v>0</v>
      </c>
      <c r="O168" s="24">
        <f>SUM(O169:O183)</f>
        <v>0</v>
      </c>
      <c r="P168" s="24">
        <f>SUM(P169:P183)</f>
        <v>0</v>
      </c>
      <c r="Q168" s="24">
        <f>SUM(Q169:Q183)</f>
        <v>0</v>
      </c>
      <c r="R168" s="24">
        <f>SUM(R169:R183)</f>
        <v>0</v>
      </c>
      <c r="ID168" s="3"/>
      <c r="IE168"/>
      <c r="IF168"/>
      <c r="IG168"/>
    </row>
    <row r="169" spans="1:241" ht="21.75">
      <c r="A169" s="25"/>
      <c r="B169" s="25"/>
      <c r="C169" s="25">
        <v>3020</v>
      </c>
      <c r="D169" s="29" t="s">
        <v>47</v>
      </c>
      <c r="E169" s="27">
        <v>3000</v>
      </c>
      <c r="F169" s="28">
        <f>SUM(G169,O169)</f>
        <v>1771.15</v>
      </c>
      <c r="G169" s="28">
        <f>SUM(H169:N169)</f>
        <v>1771.15</v>
      </c>
      <c r="H169" s="28"/>
      <c r="I169" s="28"/>
      <c r="J169" s="28"/>
      <c r="K169" s="28">
        <v>1771.15</v>
      </c>
      <c r="L169" s="28"/>
      <c r="M169" s="28"/>
      <c r="N169" s="28"/>
      <c r="O169" s="28">
        <f>SUM(P169:R169)</f>
        <v>0</v>
      </c>
      <c r="P169" s="28"/>
      <c r="Q169" s="28"/>
      <c r="R169" s="28"/>
      <c r="ID169" s="3"/>
      <c r="IE169"/>
      <c r="IF169"/>
      <c r="IG169"/>
    </row>
    <row r="170" spans="1:241" ht="12.75">
      <c r="A170" s="25"/>
      <c r="B170" s="25"/>
      <c r="C170" s="25">
        <v>4010</v>
      </c>
      <c r="D170" s="29" t="s">
        <v>111</v>
      </c>
      <c r="E170" s="27">
        <v>181000</v>
      </c>
      <c r="F170" s="28">
        <f>SUM(G170,O170)</f>
        <v>180190.73</v>
      </c>
      <c r="G170" s="28">
        <f>SUM(H170:N170)</f>
        <v>180190.73</v>
      </c>
      <c r="H170" s="28">
        <v>180190.73</v>
      </c>
      <c r="I170" s="28"/>
      <c r="J170" s="28"/>
      <c r="K170" s="28"/>
      <c r="L170" s="28"/>
      <c r="M170" s="28"/>
      <c r="N170" s="28"/>
      <c r="O170" s="28">
        <f>SUM(P170:R170)</f>
        <v>0</v>
      </c>
      <c r="P170" s="28"/>
      <c r="Q170" s="28"/>
      <c r="R170" s="28"/>
      <c r="ID170" s="3"/>
      <c r="IE170"/>
      <c r="IF170"/>
      <c r="IG170"/>
    </row>
    <row r="171" spans="1:241" ht="12.75">
      <c r="A171" s="25"/>
      <c r="B171" s="25"/>
      <c r="C171" s="25">
        <v>4040</v>
      </c>
      <c r="D171" s="29" t="s">
        <v>68</v>
      </c>
      <c r="E171" s="27">
        <v>11600</v>
      </c>
      <c r="F171" s="28">
        <f>SUM(G171,O171)</f>
        <v>11527.31</v>
      </c>
      <c r="G171" s="28">
        <f>SUM(H171:N171)</f>
        <v>11527.31</v>
      </c>
      <c r="H171" s="28">
        <v>11527.31</v>
      </c>
      <c r="I171" s="28"/>
      <c r="J171" s="28"/>
      <c r="K171" s="28"/>
      <c r="L171" s="28"/>
      <c r="M171" s="28"/>
      <c r="N171" s="28"/>
      <c r="O171" s="28">
        <f>SUM(P171:R171)</f>
        <v>0</v>
      </c>
      <c r="P171" s="28"/>
      <c r="Q171" s="28"/>
      <c r="R171" s="28"/>
      <c r="ID171" s="3"/>
      <c r="IE171"/>
      <c r="IF171"/>
      <c r="IG171"/>
    </row>
    <row r="172" spans="1:241" ht="12.75">
      <c r="A172" s="25"/>
      <c r="B172" s="25"/>
      <c r="C172" s="25">
        <v>4110</v>
      </c>
      <c r="D172" s="29" t="s">
        <v>36</v>
      </c>
      <c r="E172" s="27">
        <v>27000</v>
      </c>
      <c r="F172" s="28">
        <f>SUM(G172,O172)</f>
        <v>27000</v>
      </c>
      <c r="G172" s="28">
        <f>SUM(H172:N172)</f>
        <v>27000</v>
      </c>
      <c r="H172" s="28">
        <v>27000</v>
      </c>
      <c r="I172" s="28"/>
      <c r="J172" s="28"/>
      <c r="K172" s="28"/>
      <c r="L172" s="28"/>
      <c r="M172" s="28"/>
      <c r="N172" s="28"/>
      <c r="O172" s="28">
        <f>SUM(P172:R172)</f>
        <v>0</v>
      </c>
      <c r="P172" s="28"/>
      <c r="Q172" s="28"/>
      <c r="R172" s="28"/>
      <c r="ID172" s="3"/>
      <c r="IE172"/>
      <c r="IF172"/>
      <c r="IG172"/>
    </row>
    <row r="173" spans="1:241" ht="12.75">
      <c r="A173" s="25"/>
      <c r="B173" s="25"/>
      <c r="C173" s="25">
        <v>4120</v>
      </c>
      <c r="D173" s="29" t="s">
        <v>37</v>
      </c>
      <c r="E173" s="27">
        <v>4700</v>
      </c>
      <c r="F173" s="28">
        <f>SUM(G173,O173)</f>
        <v>4694.03</v>
      </c>
      <c r="G173" s="28">
        <f>SUM(H173:N173)</f>
        <v>4694.03</v>
      </c>
      <c r="H173" s="28">
        <v>4694.03</v>
      </c>
      <c r="I173" s="28"/>
      <c r="J173" s="28"/>
      <c r="K173" s="28"/>
      <c r="L173" s="28"/>
      <c r="M173" s="28"/>
      <c r="N173" s="28"/>
      <c r="O173" s="28">
        <f>SUM(P173:R173)</f>
        <v>0</v>
      </c>
      <c r="P173" s="28"/>
      <c r="Q173" s="28"/>
      <c r="R173" s="28"/>
      <c r="ID173" s="3"/>
      <c r="IE173"/>
      <c r="IF173"/>
      <c r="IG173"/>
    </row>
    <row r="174" spans="1:241" ht="12.75">
      <c r="A174" s="25"/>
      <c r="B174" s="25"/>
      <c r="C174" s="35">
        <v>4210</v>
      </c>
      <c r="D174" s="29" t="s">
        <v>71</v>
      </c>
      <c r="E174" s="27">
        <v>18450</v>
      </c>
      <c r="F174" s="28">
        <f>SUM(G174,O174)</f>
        <v>15754.76</v>
      </c>
      <c r="G174" s="28">
        <f>SUM(H174:N174)</f>
        <v>15754.76</v>
      </c>
      <c r="H174" s="28"/>
      <c r="I174" s="28">
        <v>15754.76</v>
      </c>
      <c r="J174" s="28"/>
      <c r="K174" s="28"/>
      <c r="L174" s="28"/>
      <c r="M174" s="28"/>
      <c r="N174" s="28"/>
      <c r="O174" s="28">
        <f>SUM(P174:R174)</f>
        <v>0</v>
      </c>
      <c r="P174" s="28"/>
      <c r="Q174" s="28"/>
      <c r="R174" s="28"/>
      <c r="ID174" s="3"/>
      <c r="IE174"/>
      <c r="IF174"/>
      <c r="IG174"/>
    </row>
    <row r="175" spans="1:241" ht="12.75">
      <c r="A175" s="25"/>
      <c r="B175" s="25"/>
      <c r="C175" s="25">
        <v>4260</v>
      </c>
      <c r="D175" s="29" t="s">
        <v>62</v>
      </c>
      <c r="E175" s="27">
        <v>5000</v>
      </c>
      <c r="F175" s="28">
        <f>SUM(G175,O175)</f>
        <v>3000</v>
      </c>
      <c r="G175" s="28">
        <f>SUM(H175:N175)</f>
        <v>3000</v>
      </c>
      <c r="H175" s="28"/>
      <c r="I175" s="28">
        <v>3000</v>
      </c>
      <c r="J175" s="28"/>
      <c r="K175" s="28"/>
      <c r="L175" s="28"/>
      <c r="M175" s="28"/>
      <c r="N175" s="28"/>
      <c r="O175" s="28">
        <f>SUM(P175:R175)</f>
        <v>0</v>
      </c>
      <c r="P175" s="28"/>
      <c r="Q175" s="28"/>
      <c r="R175" s="28"/>
      <c r="ID175" s="3"/>
      <c r="IE175"/>
      <c r="IF175"/>
      <c r="IG175"/>
    </row>
    <row r="176" spans="1:241" ht="12.75">
      <c r="A176" s="25"/>
      <c r="B176" s="25"/>
      <c r="C176" s="25">
        <v>4280</v>
      </c>
      <c r="D176" s="29" t="s">
        <v>76</v>
      </c>
      <c r="E176" s="27">
        <v>550</v>
      </c>
      <c r="F176" s="28">
        <f>SUM(G176,O176)</f>
        <v>490</v>
      </c>
      <c r="G176" s="28">
        <f>SUM(H176:N176)</f>
        <v>490</v>
      </c>
      <c r="H176" s="28"/>
      <c r="I176" s="28">
        <v>490</v>
      </c>
      <c r="J176" s="28"/>
      <c r="K176" s="28"/>
      <c r="L176" s="28"/>
      <c r="M176" s="28"/>
      <c r="N176" s="28"/>
      <c r="O176" s="28">
        <f>SUM(P176:R176)</f>
        <v>0</v>
      </c>
      <c r="P176" s="28"/>
      <c r="Q176" s="28"/>
      <c r="R176" s="28"/>
      <c r="ID176" s="3"/>
      <c r="IE176"/>
      <c r="IF176"/>
      <c r="IG176"/>
    </row>
    <row r="177" spans="1:241" ht="12.75">
      <c r="A177" s="25"/>
      <c r="B177" s="25"/>
      <c r="C177" s="25">
        <v>4300</v>
      </c>
      <c r="D177" s="29" t="s">
        <v>63</v>
      </c>
      <c r="E177" s="27">
        <v>4950</v>
      </c>
      <c r="F177" s="28">
        <f>SUM(G177,O177)</f>
        <v>2916.56</v>
      </c>
      <c r="G177" s="28">
        <f>SUM(H177:N177)</f>
        <v>2916.56</v>
      </c>
      <c r="H177" s="28"/>
      <c r="I177" s="28">
        <v>2916.56</v>
      </c>
      <c r="J177" s="28"/>
      <c r="K177" s="28"/>
      <c r="L177" s="28"/>
      <c r="M177" s="28"/>
      <c r="N177" s="28"/>
      <c r="O177" s="28">
        <f>SUM(P177:R177)</f>
        <v>0</v>
      </c>
      <c r="P177" s="28"/>
      <c r="Q177" s="28"/>
      <c r="R177" s="28"/>
      <c r="ID177" s="3"/>
      <c r="IE177"/>
      <c r="IF177"/>
      <c r="IG177"/>
    </row>
    <row r="178" spans="1:241" ht="21.75">
      <c r="A178" s="25"/>
      <c r="B178" s="25"/>
      <c r="C178" s="25">
        <v>4360</v>
      </c>
      <c r="D178" s="29" t="s">
        <v>78</v>
      </c>
      <c r="E178" s="27">
        <v>2500</v>
      </c>
      <c r="F178" s="28">
        <f>SUM(G178,O178)</f>
        <v>1340</v>
      </c>
      <c r="G178" s="28">
        <f>SUM(H178:N178)</f>
        <v>1340</v>
      </c>
      <c r="H178" s="28"/>
      <c r="I178" s="28">
        <v>1340</v>
      </c>
      <c r="J178" s="28"/>
      <c r="K178" s="28"/>
      <c r="L178" s="28"/>
      <c r="M178" s="28"/>
      <c r="N178" s="28"/>
      <c r="O178" s="28">
        <f>SUM(P178:R178)</f>
        <v>0</v>
      </c>
      <c r="P178" s="28"/>
      <c r="Q178" s="28"/>
      <c r="R178" s="28"/>
      <c r="ID178" s="3"/>
      <c r="IE178"/>
      <c r="IF178"/>
      <c r="IG178"/>
    </row>
    <row r="179" spans="1:241" ht="21.75">
      <c r="A179" s="25"/>
      <c r="B179" s="25"/>
      <c r="C179" s="25">
        <v>4370</v>
      </c>
      <c r="D179" s="29" t="s">
        <v>79</v>
      </c>
      <c r="E179" s="27">
        <v>2000</v>
      </c>
      <c r="F179" s="28">
        <f>SUM(G179,O179)</f>
        <v>600</v>
      </c>
      <c r="G179" s="28">
        <f>SUM(H179:N179)</f>
        <v>600</v>
      </c>
      <c r="H179" s="28"/>
      <c r="I179" s="28">
        <v>600</v>
      </c>
      <c r="J179" s="28"/>
      <c r="K179" s="28"/>
      <c r="L179" s="28"/>
      <c r="M179" s="28"/>
      <c r="N179" s="28"/>
      <c r="O179" s="28">
        <f>SUM(P179:R179)</f>
        <v>0</v>
      </c>
      <c r="P179" s="28"/>
      <c r="Q179" s="28"/>
      <c r="R179" s="28"/>
      <c r="ID179" s="3"/>
      <c r="IE179"/>
      <c r="IF179"/>
      <c r="IG179"/>
    </row>
    <row r="180" spans="1:241" ht="12.75">
      <c r="A180" s="25"/>
      <c r="B180" s="25"/>
      <c r="C180" s="25">
        <v>4410</v>
      </c>
      <c r="D180" s="29" t="s">
        <v>56</v>
      </c>
      <c r="E180" s="27">
        <v>3750</v>
      </c>
      <c r="F180" s="28">
        <f>SUM(G180,O180)</f>
        <v>620.2</v>
      </c>
      <c r="G180" s="28">
        <f>SUM(H180:N180)</f>
        <v>620.2</v>
      </c>
      <c r="H180" s="28"/>
      <c r="I180" s="28">
        <v>620.2</v>
      </c>
      <c r="J180" s="28"/>
      <c r="K180" s="28"/>
      <c r="L180" s="28"/>
      <c r="M180" s="28"/>
      <c r="N180" s="28"/>
      <c r="O180" s="28">
        <f>SUM(P180:R180)</f>
        <v>0</v>
      </c>
      <c r="P180" s="28"/>
      <c r="Q180" s="28"/>
      <c r="R180" s="28"/>
      <c r="ID180" s="3"/>
      <c r="IE180"/>
      <c r="IF180"/>
      <c r="IG180"/>
    </row>
    <row r="181" spans="1:241" ht="12.75">
      <c r="A181" s="25"/>
      <c r="B181" s="25"/>
      <c r="C181" s="25">
        <v>4430</v>
      </c>
      <c r="D181" s="29" t="s">
        <v>40</v>
      </c>
      <c r="E181" s="27">
        <v>4000</v>
      </c>
      <c r="F181" s="28">
        <f>SUM(G181,O181)</f>
        <v>2340</v>
      </c>
      <c r="G181" s="28">
        <f>SUM(H181:N181)</f>
        <v>2340</v>
      </c>
      <c r="H181" s="28"/>
      <c r="I181" s="28">
        <v>2340</v>
      </c>
      <c r="J181" s="28"/>
      <c r="K181" s="28"/>
      <c r="L181" s="28"/>
      <c r="M181" s="28"/>
      <c r="N181" s="28"/>
      <c r="O181" s="28">
        <f>SUM(P181:R181)</f>
        <v>0</v>
      </c>
      <c r="P181" s="28"/>
      <c r="Q181" s="28"/>
      <c r="R181" s="28"/>
      <c r="ID181" s="3"/>
      <c r="IE181"/>
      <c r="IF181"/>
      <c r="IG181"/>
    </row>
    <row r="182" spans="1:241" ht="21.75">
      <c r="A182" s="25"/>
      <c r="B182" s="25"/>
      <c r="C182" s="25">
        <v>4440</v>
      </c>
      <c r="D182" s="29" t="s">
        <v>80</v>
      </c>
      <c r="E182" s="27">
        <v>4200</v>
      </c>
      <c r="F182" s="28">
        <f>SUM(G182,O182)</f>
        <v>4200</v>
      </c>
      <c r="G182" s="28">
        <f>SUM(H182:N182)</f>
        <v>4200</v>
      </c>
      <c r="H182" s="28"/>
      <c r="I182" s="28"/>
      <c r="J182" s="28"/>
      <c r="K182" s="28">
        <v>4200</v>
      </c>
      <c r="L182" s="28"/>
      <c r="M182" s="28"/>
      <c r="N182" s="28"/>
      <c r="O182" s="28">
        <f>SUM(P182:R182)</f>
        <v>0</v>
      </c>
      <c r="P182" s="28"/>
      <c r="Q182" s="28"/>
      <c r="R182" s="28"/>
      <c r="ID182" s="3"/>
      <c r="IE182"/>
      <c r="IF182"/>
      <c r="IG182"/>
    </row>
    <row r="183" spans="1:241" ht="21.75">
      <c r="A183" s="25"/>
      <c r="B183" s="25"/>
      <c r="C183" s="25">
        <v>4700</v>
      </c>
      <c r="D183" s="29" t="s">
        <v>57</v>
      </c>
      <c r="E183" s="27">
        <v>7000</v>
      </c>
      <c r="F183" s="28">
        <f>SUM(G183,O183)</f>
        <v>2110</v>
      </c>
      <c r="G183" s="28">
        <f>SUM(H183:N183)</f>
        <v>2110</v>
      </c>
      <c r="H183" s="28"/>
      <c r="I183" s="28">
        <v>2110</v>
      </c>
      <c r="J183" s="28"/>
      <c r="K183" s="28"/>
      <c r="L183" s="28"/>
      <c r="M183" s="28"/>
      <c r="N183" s="28"/>
      <c r="O183" s="28">
        <f>SUM(P183:R183)</f>
        <v>0</v>
      </c>
      <c r="P183" s="28"/>
      <c r="Q183" s="28"/>
      <c r="R183" s="28"/>
      <c r="ID183" s="3"/>
      <c r="IE183"/>
      <c r="IF183"/>
      <c r="IG183"/>
    </row>
    <row r="184" spans="1:241" ht="12.75">
      <c r="A184" s="21"/>
      <c r="B184" s="21">
        <v>75421</v>
      </c>
      <c r="C184" s="56"/>
      <c r="D184" s="57" t="s">
        <v>112</v>
      </c>
      <c r="E184" s="46">
        <v>500</v>
      </c>
      <c r="F184" s="46">
        <f>SUM(F185:F185)</f>
        <v>0</v>
      </c>
      <c r="G184" s="46">
        <f>SUM(G185:G185)</f>
        <v>0</v>
      </c>
      <c r="H184" s="46">
        <f>SUM(H185:H185)</f>
        <v>0</v>
      </c>
      <c r="I184" s="46">
        <f>SUM(I185:I185)</f>
        <v>0</v>
      </c>
      <c r="J184" s="46">
        <f>SUM(J185:J185)</f>
        <v>0</v>
      </c>
      <c r="K184" s="46">
        <f>SUM(K185:K185)</f>
        <v>0</v>
      </c>
      <c r="L184" s="46">
        <f>SUM(L185:L185)</f>
        <v>0</v>
      </c>
      <c r="M184" s="46">
        <f>SUM(M185:M185)</f>
        <v>0</v>
      </c>
      <c r="N184" s="46">
        <f>SUM(N185:N185)</f>
        <v>0</v>
      </c>
      <c r="O184" s="46">
        <f>SUM(O185:O185)</f>
        <v>0</v>
      </c>
      <c r="P184" s="46">
        <f>SUM(P185:P185)</f>
        <v>0</v>
      </c>
      <c r="Q184" s="46">
        <f>SUM(Q185:Q185)</f>
        <v>0</v>
      </c>
      <c r="R184" s="46">
        <f>SUM(R185:R185)</f>
        <v>0</v>
      </c>
      <c r="ID184" s="3"/>
      <c r="IE184"/>
      <c r="IF184"/>
      <c r="IG184"/>
    </row>
    <row r="185" spans="1:241" ht="12.75">
      <c r="A185" s="21"/>
      <c r="B185" s="21"/>
      <c r="C185" s="58">
        <v>4210</v>
      </c>
      <c r="D185" s="26" t="s">
        <v>71</v>
      </c>
      <c r="E185" s="27">
        <v>500</v>
      </c>
      <c r="F185" s="28">
        <f>SUM(G185,O185)</f>
        <v>0</v>
      </c>
      <c r="G185" s="28">
        <f>SUM(H185:N185)</f>
        <v>0</v>
      </c>
      <c r="H185" s="51"/>
      <c r="I185" s="28"/>
      <c r="J185" s="51"/>
      <c r="K185" s="51"/>
      <c r="L185" s="51"/>
      <c r="M185" s="51"/>
      <c r="N185" s="51"/>
      <c r="O185" s="28">
        <f>SUM(P185:R185)</f>
        <v>0</v>
      </c>
      <c r="P185" s="51"/>
      <c r="Q185" s="51"/>
      <c r="R185" s="51"/>
      <c r="ID185" s="3"/>
      <c r="IE185"/>
      <c r="IF185"/>
      <c r="IG185"/>
    </row>
    <row r="186" spans="1:241" ht="12.75">
      <c r="A186" s="21"/>
      <c r="B186" s="21">
        <v>75495</v>
      </c>
      <c r="C186" s="58"/>
      <c r="D186" s="42" t="s">
        <v>113</v>
      </c>
      <c r="E186" s="46">
        <v>85375</v>
      </c>
      <c r="F186" s="46">
        <f>SUM(F187:F187)</f>
        <v>0</v>
      </c>
      <c r="G186" s="46">
        <f>SUM(G187:G187)</f>
        <v>0</v>
      </c>
      <c r="H186" s="46">
        <f>SUM(H187:H187)</f>
        <v>0</v>
      </c>
      <c r="I186" s="46">
        <f>SUM(I187:I187)</f>
        <v>0</v>
      </c>
      <c r="J186" s="46">
        <f>SUM(J187:J187)</f>
        <v>0</v>
      </c>
      <c r="K186" s="46">
        <f>SUM(K187:K187)</f>
        <v>0</v>
      </c>
      <c r="L186" s="46">
        <f>SUM(L187:L187)</f>
        <v>0</v>
      </c>
      <c r="M186" s="46">
        <f>SUM(M187:M187)</f>
        <v>0</v>
      </c>
      <c r="N186" s="46">
        <f>SUM(N187:N187)</f>
        <v>0</v>
      </c>
      <c r="O186" s="46">
        <f>SUM(O187:O187)</f>
        <v>0</v>
      </c>
      <c r="P186" s="46">
        <f>SUM(P187:P187)</f>
        <v>0</v>
      </c>
      <c r="Q186" s="46">
        <f>SUM(Q187:Q187)</f>
        <v>0</v>
      </c>
      <c r="R186" s="46">
        <f>SUM(R187:R187)</f>
        <v>0</v>
      </c>
      <c r="S186" s="49"/>
      <c r="ID186" s="3"/>
      <c r="IE186"/>
      <c r="IF186"/>
      <c r="IG186"/>
    </row>
    <row r="187" spans="1:241" ht="21.75">
      <c r="A187" s="21"/>
      <c r="B187" s="21"/>
      <c r="C187" s="58">
        <v>6050</v>
      </c>
      <c r="D187" s="29" t="s">
        <v>30</v>
      </c>
      <c r="E187" s="27">
        <v>85375</v>
      </c>
      <c r="F187" s="28">
        <f>SUM(G187,O187)</f>
        <v>0</v>
      </c>
      <c r="G187" s="28">
        <f>SUM(H187:N187)</f>
        <v>0</v>
      </c>
      <c r="H187" s="51"/>
      <c r="I187" s="28"/>
      <c r="J187" s="51"/>
      <c r="K187" s="51"/>
      <c r="L187" s="51"/>
      <c r="M187" s="51"/>
      <c r="N187" s="51"/>
      <c r="O187" s="28">
        <f>SUM(P187:R187)</f>
        <v>0</v>
      </c>
      <c r="P187" s="28"/>
      <c r="Q187" s="51"/>
      <c r="R187" s="51"/>
      <c r="S187" s="49"/>
      <c r="ID187" s="3"/>
      <c r="IE187"/>
      <c r="IF187"/>
      <c r="IG187"/>
    </row>
    <row r="188" spans="1:241" ht="53.25">
      <c r="A188" s="17">
        <v>756</v>
      </c>
      <c r="B188" s="17"/>
      <c r="C188" s="17"/>
      <c r="D188" s="30" t="s">
        <v>114</v>
      </c>
      <c r="E188" s="19">
        <v>150000</v>
      </c>
      <c r="F188" s="20">
        <f>SUM(F189)</f>
        <v>122459.47</v>
      </c>
      <c r="G188" s="19">
        <f>SUM(G189)</f>
        <v>122459.47</v>
      </c>
      <c r="H188" s="20">
        <f>SUM(H189)</f>
        <v>0</v>
      </c>
      <c r="I188" s="20">
        <f>SUM(I189)</f>
        <v>122459.47</v>
      </c>
      <c r="J188" s="20">
        <f>SUM(J189)</f>
        <v>0</v>
      </c>
      <c r="K188" s="20">
        <f>SUM(K189)</f>
        <v>0</v>
      </c>
      <c r="L188" s="20">
        <f>SUM(L189)</f>
        <v>0</v>
      </c>
      <c r="M188" s="20">
        <f>SUM(M189)</f>
        <v>0</v>
      </c>
      <c r="N188" s="20">
        <f>SUM(N189)</f>
        <v>0</v>
      </c>
      <c r="O188" s="20">
        <f>SUM(O189)</f>
        <v>0</v>
      </c>
      <c r="P188" s="20">
        <f>SUM(P189)</f>
        <v>0</v>
      </c>
      <c r="Q188" s="20">
        <f>SUM(Q189)</f>
        <v>0</v>
      </c>
      <c r="R188" s="20">
        <f>SUM(R189)</f>
        <v>0</v>
      </c>
      <c r="S188" s="49"/>
      <c r="ID188" s="3"/>
      <c r="IE188"/>
      <c r="IF188"/>
      <c r="IG188"/>
    </row>
    <row r="189" spans="1:241" ht="32.25">
      <c r="A189" s="21"/>
      <c r="B189" s="21">
        <v>75647</v>
      </c>
      <c r="C189" s="21"/>
      <c r="D189" s="42" t="s">
        <v>115</v>
      </c>
      <c r="E189" s="23">
        <v>150000</v>
      </c>
      <c r="F189" s="28">
        <f>SUM(G189,O189)</f>
        <v>122459.47</v>
      </c>
      <c r="G189" s="23">
        <f>SUM(G190:G191)</f>
        <v>122459.47</v>
      </c>
      <c r="H189" s="24">
        <f>SUM(H190:H191)</f>
        <v>0</v>
      </c>
      <c r="I189" s="24">
        <f>SUM(I190:I191)</f>
        <v>122459.47</v>
      </c>
      <c r="J189" s="24">
        <f>SUM(J190:J191)</f>
        <v>0</v>
      </c>
      <c r="K189" s="24">
        <f>SUM(K190:K191)</f>
        <v>0</v>
      </c>
      <c r="L189" s="24">
        <f>SUM(L190:L191)</f>
        <v>0</v>
      </c>
      <c r="M189" s="24">
        <f>SUM(M190:M191)</f>
        <v>0</v>
      </c>
      <c r="N189" s="24">
        <f>SUM(N190:N191)</f>
        <v>0</v>
      </c>
      <c r="O189" s="24">
        <f>SUM(O190:O191)</f>
        <v>0</v>
      </c>
      <c r="P189" s="24">
        <f>SUM(P190:P191)</f>
        <v>0</v>
      </c>
      <c r="Q189" s="24">
        <f>SUM(Q190:Q191)</f>
        <v>0</v>
      </c>
      <c r="R189" s="24">
        <f>SUM(R190:R191)</f>
        <v>0</v>
      </c>
      <c r="S189" s="49"/>
      <c r="ID189" s="3"/>
      <c r="IE189"/>
      <c r="IF189"/>
      <c r="IG189"/>
    </row>
    <row r="190" spans="1:241" ht="12.75">
      <c r="A190" s="25"/>
      <c r="B190" s="25"/>
      <c r="C190" s="25">
        <v>4100</v>
      </c>
      <c r="D190" s="29" t="s">
        <v>116</v>
      </c>
      <c r="E190" s="27">
        <v>120000</v>
      </c>
      <c r="F190" s="28">
        <f>SUM(G190,O190)</f>
        <v>110469.89</v>
      </c>
      <c r="G190" s="28">
        <f>SUM(H190:N190)</f>
        <v>110469.89</v>
      </c>
      <c r="H190" s="28"/>
      <c r="I190" s="28">
        <v>110469.89</v>
      </c>
      <c r="J190" s="28"/>
      <c r="K190" s="28"/>
      <c r="L190" s="28"/>
      <c r="M190" s="28"/>
      <c r="N190" s="28"/>
      <c r="O190" s="28">
        <f>SUM(P190:R190)</f>
        <v>0</v>
      </c>
      <c r="P190" s="28"/>
      <c r="Q190" s="28"/>
      <c r="R190" s="28"/>
      <c r="ID190" s="3"/>
      <c r="IE190"/>
      <c r="IF190"/>
      <c r="IG190"/>
    </row>
    <row r="191" spans="1:241" ht="12.75">
      <c r="A191" s="25"/>
      <c r="B191" s="25"/>
      <c r="C191" s="25">
        <v>4300</v>
      </c>
      <c r="D191" s="29" t="s">
        <v>63</v>
      </c>
      <c r="E191" s="27">
        <v>30000</v>
      </c>
      <c r="F191" s="28">
        <f>SUM(G191,O191)</f>
        <v>11989.58</v>
      </c>
      <c r="G191" s="28">
        <f>SUM(H191:N191)</f>
        <v>11989.58</v>
      </c>
      <c r="H191" s="28"/>
      <c r="I191" s="28">
        <v>11989.58</v>
      </c>
      <c r="J191" s="28"/>
      <c r="K191" s="28"/>
      <c r="L191" s="28"/>
      <c r="M191" s="28"/>
      <c r="N191" s="28"/>
      <c r="O191" s="28">
        <f>SUM(P191:R191)</f>
        <v>0</v>
      </c>
      <c r="P191" s="28"/>
      <c r="Q191" s="28"/>
      <c r="R191" s="28"/>
      <c r="ID191" s="3"/>
      <c r="IE191"/>
      <c r="IF191"/>
      <c r="IG191"/>
    </row>
    <row r="192" spans="1:241" ht="12.75">
      <c r="A192" s="17">
        <v>757</v>
      </c>
      <c r="B192" s="17"/>
      <c r="C192" s="17"/>
      <c r="D192" s="30" t="s">
        <v>117</v>
      </c>
      <c r="E192" s="19">
        <v>1950000</v>
      </c>
      <c r="F192" s="20">
        <f>SUM(F193,F195)</f>
        <v>1251424.59</v>
      </c>
      <c r="G192" s="19">
        <f>SUM(G193,G195)</f>
        <v>1251424.59</v>
      </c>
      <c r="H192" s="20">
        <f>SUM(H193,H195)</f>
        <v>0</v>
      </c>
      <c r="I192" s="20">
        <f>SUM(I193,I195)</f>
        <v>0</v>
      </c>
      <c r="J192" s="20">
        <f>SUM(J193,J195)</f>
        <v>0</v>
      </c>
      <c r="K192" s="20">
        <f>SUM(K193,K195)</f>
        <v>0</v>
      </c>
      <c r="L192" s="20">
        <f>SUM(L193,L195)</f>
        <v>0</v>
      </c>
      <c r="M192" s="20">
        <f>SUM(M193,M195)</f>
        <v>0</v>
      </c>
      <c r="N192" s="20">
        <f>SUM(N193,N195)</f>
        <v>1251424.59</v>
      </c>
      <c r="O192" s="20">
        <f>SUM(O193,O195)</f>
        <v>0</v>
      </c>
      <c r="P192" s="20">
        <f>SUM(P193,P195)</f>
        <v>0</v>
      </c>
      <c r="Q192" s="20">
        <f>SUM(Q193,Q195)</f>
        <v>0</v>
      </c>
      <c r="R192" s="20">
        <f>SUM(R193,R195)</f>
        <v>0</v>
      </c>
      <c r="T192" s="49"/>
      <c r="U192" s="49"/>
      <c r="V192" s="49"/>
      <c r="W192" s="49"/>
      <c r="X192" s="49"/>
      <c r="ID192" s="3"/>
      <c r="IE192"/>
      <c r="IF192"/>
      <c r="IG192"/>
    </row>
    <row r="193" spans="1:241" ht="32.25">
      <c r="A193" s="32"/>
      <c r="B193" s="32">
        <v>75702</v>
      </c>
      <c r="C193" s="33"/>
      <c r="D193" s="40" t="s">
        <v>118</v>
      </c>
      <c r="E193" s="23">
        <v>1420000</v>
      </c>
      <c r="F193" s="24">
        <f>SUM(F194:F194)</f>
        <v>1251424.59</v>
      </c>
      <c r="G193" s="23">
        <f>SUM(G194:G194)</f>
        <v>1251424.59</v>
      </c>
      <c r="H193" s="24">
        <f>SUM(H194:H194)</f>
        <v>0</v>
      </c>
      <c r="I193" s="24">
        <f>SUM(I194:I194)</f>
        <v>0</v>
      </c>
      <c r="J193" s="24">
        <f>SUM(J194:J194)</f>
        <v>0</v>
      </c>
      <c r="K193" s="24">
        <f>SUM(K194:K194)</f>
        <v>0</v>
      </c>
      <c r="L193" s="24">
        <f>SUM(L194:L194)</f>
        <v>0</v>
      </c>
      <c r="M193" s="24">
        <f>SUM(M194:M194)</f>
        <v>0</v>
      </c>
      <c r="N193" s="24">
        <f>SUM(N194:N194)</f>
        <v>1251424.59</v>
      </c>
      <c r="O193" s="24">
        <f>SUM(O194:O194)</f>
        <v>0</v>
      </c>
      <c r="P193" s="24">
        <f>SUM(P194:P194)</f>
        <v>0</v>
      </c>
      <c r="Q193" s="24">
        <f>SUM(Q194:Q194)</f>
        <v>0</v>
      </c>
      <c r="R193" s="24">
        <f>SUM(R194:R194)</f>
        <v>0</v>
      </c>
      <c r="T193" s="49"/>
      <c r="U193" s="49"/>
      <c r="V193" s="49"/>
      <c r="W193" s="49"/>
      <c r="X193" s="49"/>
      <c r="ID193" s="3"/>
      <c r="IE193"/>
      <c r="IF193"/>
      <c r="IG193"/>
    </row>
    <row r="194" spans="1:241" ht="21.75">
      <c r="A194" s="25"/>
      <c r="B194" s="25"/>
      <c r="C194" s="25">
        <v>8070</v>
      </c>
      <c r="D194" s="29" t="s">
        <v>119</v>
      </c>
      <c r="E194" s="37">
        <v>1420000</v>
      </c>
      <c r="F194" s="28">
        <f>SUM(G194,O194)</f>
        <v>1251424.59</v>
      </c>
      <c r="G194" s="28">
        <f>SUM(H194:N194)</f>
        <v>1251424.59</v>
      </c>
      <c r="H194" s="28"/>
      <c r="I194" s="28"/>
      <c r="J194" s="28"/>
      <c r="K194" s="28"/>
      <c r="L194" s="28"/>
      <c r="M194" s="28"/>
      <c r="N194" s="28">
        <v>1251424.59</v>
      </c>
      <c r="O194" s="28">
        <f>SUM(P194:R194)</f>
        <v>0</v>
      </c>
      <c r="P194" s="28"/>
      <c r="Q194" s="28"/>
      <c r="R194" s="28"/>
      <c r="ID194" s="3"/>
      <c r="IE194"/>
      <c r="IF194"/>
      <c r="IG194"/>
    </row>
    <row r="195" spans="1:241" ht="21.75">
      <c r="A195" s="32"/>
      <c r="B195" s="32">
        <v>75704</v>
      </c>
      <c r="C195" s="32"/>
      <c r="D195" s="40" t="s">
        <v>120</v>
      </c>
      <c r="E195" s="23">
        <v>530000</v>
      </c>
      <c r="F195" s="24">
        <f>SUM(F196:F197)</f>
        <v>0</v>
      </c>
      <c r="G195" s="23">
        <f>SUM(G196:G197)</f>
        <v>0</v>
      </c>
      <c r="H195" s="24">
        <f>SUM(H196:H197)</f>
        <v>0</v>
      </c>
      <c r="I195" s="24">
        <f>SUM(I196:I197)</f>
        <v>0</v>
      </c>
      <c r="J195" s="24">
        <f>SUM(J196:J197)</f>
        <v>0</v>
      </c>
      <c r="K195" s="24">
        <f>SUM(K196:K197)</f>
        <v>0</v>
      </c>
      <c r="L195" s="24">
        <f>SUM(L196:L197)</f>
        <v>0</v>
      </c>
      <c r="M195" s="24">
        <f>SUM(M196:M197)</f>
        <v>0</v>
      </c>
      <c r="N195" s="24">
        <f>SUM(N196:N197)</f>
        <v>0</v>
      </c>
      <c r="O195" s="24">
        <f>SUM(O196:O197)</f>
        <v>0</v>
      </c>
      <c r="P195" s="24">
        <f>SUM(P196:P197)</f>
        <v>0</v>
      </c>
      <c r="Q195" s="24">
        <f>SUM(Q196:Q197)</f>
        <v>0</v>
      </c>
      <c r="R195" s="24">
        <f>SUM(R196:R197)</f>
        <v>0</v>
      </c>
      <c r="ID195" s="3"/>
      <c r="IE195"/>
      <c r="IF195"/>
      <c r="IG195"/>
    </row>
    <row r="196" spans="1:241" ht="12.75">
      <c r="A196" s="25"/>
      <c r="B196" s="25"/>
      <c r="C196" s="25">
        <v>4300</v>
      </c>
      <c r="D196" s="29" t="s">
        <v>63</v>
      </c>
      <c r="E196" s="27">
        <v>50000</v>
      </c>
      <c r="F196" s="28">
        <f>SUM(G196,O196)</f>
        <v>0</v>
      </c>
      <c r="G196" s="28">
        <f>SUM(H196:N196)</f>
        <v>0</v>
      </c>
      <c r="H196" s="28"/>
      <c r="I196" s="28"/>
      <c r="J196" s="28"/>
      <c r="K196" s="28"/>
      <c r="L196" s="28"/>
      <c r="M196" s="28"/>
      <c r="N196" s="28"/>
      <c r="O196" s="28">
        <f>SUM(P196:R196)</f>
        <v>0</v>
      </c>
      <c r="P196" s="28"/>
      <c r="Q196" s="28"/>
      <c r="R196" s="28"/>
      <c r="ID196" s="3"/>
      <c r="IE196"/>
      <c r="IF196"/>
      <c r="IG196"/>
    </row>
    <row r="197" spans="1:247" s="49" customFormat="1" ht="21.75">
      <c r="A197" s="25"/>
      <c r="B197" s="25"/>
      <c r="C197" s="25">
        <v>8020</v>
      </c>
      <c r="D197" s="29" t="s">
        <v>121</v>
      </c>
      <c r="E197" s="27">
        <v>480000</v>
      </c>
      <c r="F197" s="28">
        <f>SUM(G197,O197)</f>
        <v>0</v>
      </c>
      <c r="G197" s="28">
        <f>SUM(H197:N197)</f>
        <v>0</v>
      </c>
      <c r="H197" s="28"/>
      <c r="I197" s="28"/>
      <c r="J197" s="28"/>
      <c r="K197" s="28"/>
      <c r="L197" s="28"/>
      <c r="M197" s="28"/>
      <c r="N197" s="28"/>
      <c r="O197" s="28">
        <f>SUM(P197:R197)</f>
        <v>0</v>
      </c>
      <c r="P197" s="28"/>
      <c r="Q197" s="28"/>
      <c r="R197" s="28"/>
      <c r="S197" s="4"/>
      <c r="T197" s="4"/>
      <c r="U197" s="4"/>
      <c r="V197" s="4"/>
      <c r="W197" s="4"/>
      <c r="X197" s="4"/>
      <c r="ID197" s="59"/>
      <c r="IE197"/>
      <c r="IF197"/>
      <c r="IG197"/>
      <c r="IH197"/>
      <c r="II197"/>
      <c r="IJ197"/>
      <c r="IK197"/>
      <c r="IL197"/>
      <c r="IM197"/>
    </row>
    <row r="198" spans="1:247" s="49" customFormat="1" ht="12.75">
      <c r="A198" s="17">
        <v>758</v>
      </c>
      <c r="B198" s="17"/>
      <c r="C198" s="17"/>
      <c r="D198" s="30" t="s">
        <v>122</v>
      </c>
      <c r="E198" s="19">
        <v>112500</v>
      </c>
      <c r="F198" s="20">
        <f>SUM(F199)</f>
        <v>0</v>
      </c>
      <c r="G198" s="20">
        <f>SUM(G199)</f>
        <v>0</v>
      </c>
      <c r="H198" s="20">
        <f>SUM(H199)</f>
        <v>0</v>
      </c>
      <c r="I198" s="20">
        <f>SUM(I199)</f>
        <v>0</v>
      </c>
      <c r="J198" s="20">
        <f>SUM(J199)</f>
        <v>0</v>
      </c>
      <c r="K198" s="20">
        <f>SUM(K199)</f>
        <v>0</v>
      </c>
      <c r="L198" s="20">
        <f>SUM(L199)</f>
        <v>0</v>
      </c>
      <c r="M198" s="20">
        <f>SUM(M199)</f>
        <v>0</v>
      </c>
      <c r="N198" s="20">
        <f>SUM(N199)</f>
        <v>0</v>
      </c>
      <c r="O198" s="20">
        <f>SUM(O199)</f>
        <v>0</v>
      </c>
      <c r="P198" s="20">
        <f>SUM(P199)</f>
        <v>0</v>
      </c>
      <c r="Q198" s="20">
        <f>SUM(Q199)</f>
        <v>0</v>
      </c>
      <c r="R198" s="20">
        <f>SUM(R199)</f>
        <v>0</v>
      </c>
      <c r="S198" s="4"/>
      <c r="T198" s="4"/>
      <c r="U198" s="4"/>
      <c r="V198" s="4"/>
      <c r="W198" s="4"/>
      <c r="X198" s="4"/>
      <c r="ID198" s="59"/>
      <c r="IE198"/>
      <c r="IF198"/>
      <c r="IG198"/>
      <c r="IH198"/>
      <c r="II198"/>
      <c r="IJ198"/>
      <c r="IK198"/>
      <c r="IL198"/>
      <c r="IM198"/>
    </row>
    <row r="199" spans="1:247" s="49" customFormat="1" ht="12.75">
      <c r="A199" s="21"/>
      <c r="B199" s="21">
        <v>75818</v>
      </c>
      <c r="C199" s="21"/>
      <c r="D199" s="42" t="s">
        <v>123</v>
      </c>
      <c r="E199" s="23">
        <v>112500</v>
      </c>
      <c r="F199" s="24">
        <f>SUM(F200:F201)</f>
        <v>0</v>
      </c>
      <c r="G199" s="23">
        <f>SUM(G200:G201)</f>
        <v>0</v>
      </c>
      <c r="H199" s="24">
        <f>SUM(H200:H201)</f>
        <v>0</v>
      </c>
      <c r="I199" s="24">
        <f>SUM(I200:I201)</f>
        <v>0</v>
      </c>
      <c r="J199" s="24">
        <f>SUM(J200:J201)</f>
        <v>0</v>
      </c>
      <c r="K199" s="24">
        <f>SUM(K200:K201)</f>
        <v>0</v>
      </c>
      <c r="L199" s="24">
        <f>SUM(L200:L201)</f>
        <v>0</v>
      </c>
      <c r="M199" s="24">
        <f>SUM(M200:M201)</f>
        <v>0</v>
      </c>
      <c r="N199" s="24">
        <f>SUM(N200:N201)</f>
        <v>0</v>
      </c>
      <c r="O199" s="24">
        <f>SUM(O200:O201)</f>
        <v>0</v>
      </c>
      <c r="P199" s="24">
        <f>SUM(P200:P201)</f>
        <v>0</v>
      </c>
      <c r="Q199" s="24">
        <f>SUM(Q200:Q201)</f>
        <v>0</v>
      </c>
      <c r="R199" s="24">
        <f>SUM(R200:R201)</f>
        <v>0</v>
      </c>
      <c r="S199" s="4"/>
      <c r="T199" s="4"/>
      <c r="U199" s="4"/>
      <c r="V199" s="4"/>
      <c r="W199" s="4"/>
      <c r="X199" s="4"/>
      <c r="ID199" s="59"/>
      <c r="IE199"/>
      <c r="IF199"/>
      <c r="IG199"/>
      <c r="IH199"/>
      <c r="II199"/>
      <c r="IJ199"/>
      <c r="IK199"/>
      <c r="IL199"/>
      <c r="IM199"/>
    </row>
    <row r="200" spans="1:241" ht="12.75">
      <c r="A200" s="25"/>
      <c r="B200" s="25"/>
      <c r="C200" s="25">
        <v>4810</v>
      </c>
      <c r="D200" s="29" t="s">
        <v>124</v>
      </c>
      <c r="E200" s="27">
        <v>13500</v>
      </c>
      <c r="F200" s="28">
        <f>SUM(G200,O200)</f>
        <v>0</v>
      </c>
      <c r="G200" s="28">
        <f>SUM(H200:N200)</f>
        <v>0</v>
      </c>
      <c r="H200" s="28"/>
      <c r="I200" s="28"/>
      <c r="J200" s="28"/>
      <c r="K200" s="28"/>
      <c r="L200" s="28"/>
      <c r="M200" s="28"/>
      <c r="N200" s="28"/>
      <c r="O200" s="28">
        <f>SUM(P200:R200)</f>
        <v>0</v>
      </c>
      <c r="P200" s="28"/>
      <c r="Q200" s="28"/>
      <c r="R200" s="28"/>
      <c r="ID200" s="3"/>
      <c r="IE200"/>
      <c r="IF200"/>
      <c r="IG200"/>
    </row>
    <row r="201" spans="1:241" ht="12.75">
      <c r="A201" s="25"/>
      <c r="B201" s="25"/>
      <c r="C201" s="25">
        <v>4810</v>
      </c>
      <c r="D201" s="29" t="s">
        <v>125</v>
      </c>
      <c r="E201" s="27">
        <v>99000</v>
      </c>
      <c r="F201" s="28">
        <f>SUM(G201,O201)</f>
        <v>0</v>
      </c>
      <c r="G201" s="28">
        <f>SUM(H201:N201)</f>
        <v>0</v>
      </c>
      <c r="H201" s="28"/>
      <c r="I201" s="28"/>
      <c r="J201" s="28"/>
      <c r="K201" s="28"/>
      <c r="L201" s="28"/>
      <c r="M201" s="28"/>
      <c r="N201" s="28"/>
      <c r="O201" s="28">
        <f>SUM(P201:R201)</f>
        <v>0</v>
      </c>
      <c r="P201" s="28"/>
      <c r="Q201" s="28"/>
      <c r="R201" s="28"/>
      <c r="ID201" s="3"/>
      <c r="IE201"/>
      <c r="IF201"/>
      <c r="IG201"/>
    </row>
    <row r="202" spans="1:241" ht="12.75">
      <c r="A202" s="17">
        <v>801</v>
      </c>
      <c r="B202" s="17"/>
      <c r="C202" s="17"/>
      <c r="D202" s="30" t="s">
        <v>126</v>
      </c>
      <c r="E202" s="19">
        <v>24075394</v>
      </c>
      <c r="F202" s="20">
        <f>SUM(F203,F229,F256,F281,F295,F297,F301,F315)</f>
        <v>23416724.95</v>
      </c>
      <c r="G202" s="19">
        <f>SUM(G203,G229,G256,G281,G295,G297,G301,G315)</f>
        <v>21089144.029999997</v>
      </c>
      <c r="H202" s="20">
        <f>SUM(H203,H229,H256,H281,H295,H297,H301,H315)</f>
        <v>16205392.73</v>
      </c>
      <c r="I202" s="20">
        <f>SUM(I203,I229,I256,I281,I295,I297,I301,I315)</f>
        <v>2910613.4299999997</v>
      </c>
      <c r="J202" s="20">
        <f>SUM(J203,J229,J256,J281,J295,J297,J301,J315)</f>
        <v>818150</v>
      </c>
      <c r="K202" s="20">
        <f>SUM(K203,K229,K256,K281,K295,K297,K301,K315)</f>
        <v>1093668.8800000001</v>
      </c>
      <c r="L202" s="20">
        <f>SUM(L203,L229,L256,L281,L295,L297,L301,L315)</f>
        <v>61318.99</v>
      </c>
      <c r="M202" s="20">
        <f>SUM(M203,M229,M256,M281,M295,M297,M301,M315)</f>
        <v>0</v>
      </c>
      <c r="N202" s="20">
        <f>SUM(N203,N229,N256,N281,N295,N297,N301,N315)</f>
        <v>0</v>
      </c>
      <c r="O202" s="20">
        <f>SUM(O203,O229,O256,O281,O295,O297,O301,O315)</f>
        <v>2327580.92</v>
      </c>
      <c r="P202" s="20">
        <f>SUM(P203,P229,P256,P281,P295,P297,P301,P315)</f>
        <v>2327580.92</v>
      </c>
      <c r="Q202" s="20">
        <f>SUM(Q203,Q229,Q256,Q281,Q295,Q297,Q301,Q315)</f>
        <v>0</v>
      </c>
      <c r="R202" s="20">
        <f>SUM(R203,R229,R256,R281,R295,R297,R301,R315)</f>
        <v>0</v>
      </c>
      <c r="ID202" s="3"/>
      <c r="IE202"/>
      <c r="IF202"/>
      <c r="IG202"/>
    </row>
    <row r="203" spans="1:241" ht="12.75">
      <c r="A203" s="21"/>
      <c r="B203" s="21">
        <v>80101</v>
      </c>
      <c r="C203" s="21"/>
      <c r="D203" s="42" t="s">
        <v>127</v>
      </c>
      <c r="E203" s="23">
        <v>13962670</v>
      </c>
      <c r="F203" s="24">
        <f>SUM(F204:F228)</f>
        <v>13393512.95</v>
      </c>
      <c r="G203" s="23">
        <f>SUM(G204:G228)</f>
        <v>12012432.03</v>
      </c>
      <c r="H203" s="24">
        <f>SUM(H204:H228)</f>
        <v>9813733.64</v>
      </c>
      <c r="I203" s="24">
        <f>SUM(I204:I228)</f>
        <v>1482672.3399999999</v>
      </c>
      <c r="J203" s="24">
        <f>SUM(J204:J228)</f>
        <v>0</v>
      </c>
      <c r="K203" s="24">
        <f>SUM(K204:K228)</f>
        <v>716026.05</v>
      </c>
      <c r="L203" s="24">
        <f>SUM(L204:L228)</f>
        <v>0</v>
      </c>
      <c r="M203" s="24">
        <f>SUM(M204:M228)</f>
        <v>0</v>
      </c>
      <c r="N203" s="24">
        <f>SUM(N204:N228)</f>
        <v>0</v>
      </c>
      <c r="O203" s="24">
        <f>SUM(O204:O228)</f>
        <v>1381080.92</v>
      </c>
      <c r="P203" s="24">
        <f>SUM(P204:P228)</f>
        <v>1381080.92</v>
      </c>
      <c r="Q203" s="24">
        <f>SUM(Q204:Q228)</f>
        <v>0</v>
      </c>
      <c r="R203" s="24">
        <f>SUM(R204:R228)</f>
        <v>0</v>
      </c>
      <c r="ID203" s="3"/>
      <c r="IE203"/>
      <c r="IF203"/>
      <c r="IG203"/>
    </row>
    <row r="204" spans="1:241" ht="21.75">
      <c r="A204" s="25"/>
      <c r="B204" s="25"/>
      <c r="C204" s="25">
        <v>3020</v>
      </c>
      <c r="D204" s="29" t="s">
        <v>47</v>
      </c>
      <c r="E204" s="27">
        <v>217834</v>
      </c>
      <c r="F204" s="28">
        <f>SUM(G204,O204)</f>
        <v>215046.05</v>
      </c>
      <c r="G204" s="28">
        <f>SUM(H204:N204)</f>
        <v>215046.05</v>
      </c>
      <c r="H204" s="28"/>
      <c r="I204" s="28"/>
      <c r="J204" s="28"/>
      <c r="K204" s="28">
        <v>215046.05</v>
      </c>
      <c r="L204" s="28"/>
      <c r="M204" s="28"/>
      <c r="N204" s="28"/>
      <c r="O204" s="28">
        <f>SUM(P204:R204)</f>
        <v>0</v>
      </c>
      <c r="P204" s="28"/>
      <c r="Q204" s="28"/>
      <c r="R204" s="28"/>
      <c r="ID204" s="3"/>
      <c r="IE204"/>
      <c r="IF204"/>
      <c r="IG204"/>
    </row>
    <row r="205" spans="1:241" ht="12.75">
      <c r="A205" s="25"/>
      <c r="B205" s="25"/>
      <c r="C205" s="25">
        <v>3030</v>
      </c>
      <c r="D205" s="29" t="s">
        <v>70</v>
      </c>
      <c r="E205" s="27">
        <v>4000</v>
      </c>
      <c r="F205" s="28">
        <f>SUM(G205,O205)</f>
        <v>0</v>
      </c>
      <c r="G205" s="28">
        <f>SUM(H205:N205)</f>
        <v>0</v>
      </c>
      <c r="H205" s="28"/>
      <c r="I205" s="28"/>
      <c r="J205" s="28"/>
      <c r="K205" s="28"/>
      <c r="L205" s="28"/>
      <c r="M205" s="28"/>
      <c r="N205" s="28"/>
      <c r="O205" s="28">
        <f>SUM(P205:R205)</f>
        <v>0</v>
      </c>
      <c r="P205" s="28"/>
      <c r="Q205" s="28"/>
      <c r="R205" s="28"/>
      <c r="ID205" s="3"/>
      <c r="IE205"/>
      <c r="IF205"/>
      <c r="IG205"/>
    </row>
    <row r="206" spans="1:241" ht="12.75">
      <c r="A206" s="25"/>
      <c r="B206" s="25"/>
      <c r="C206" s="25">
        <v>4010</v>
      </c>
      <c r="D206" s="29" t="s">
        <v>111</v>
      </c>
      <c r="E206" s="27">
        <v>7760546</v>
      </c>
      <c r="F206" s="28">
        <f>SUM(G206,O206)</f>
        <v>7740226.17</v>
      </c>
      <c r="G206" s="28">
        <f>SUM(H206:N206)</f>
        <v>7740226.17</v>
      </c>
      <c r="H206" s="28">
        <v>7740226.17</v>
      </c>
      <c r="I206" s="28"/>
      <c r="J206" s="28"/>
      <c r="K206" s="28"/>
      <c r="L206" s="28"/>
      <c r="M206" s="28"/>
      <c r="N206" s="28"/>
      <c r="O206" s="28">
        <f>SUM(P206:R206)</f>
        <v>0</v>
      </c>
      <c r="P206" s="28"/>
      <c r="Q206" s="28"/>
      <c r="R206" s="28"/>
      <c r="ID206" s="3"/>
      <c r="IE206"/>
      <c r="IF206"/>
      <c r="IG206"/>
    </row>
    <row r="207" spans="1:241" ht="12.75">
      <c r="A207" s="25"/>
      <c r="B207" s="25"/>
      <c r="C207" s="25">
        <v>4040</v>
      </c>
      <c r="D207" s="29" t="s">
        <v>68</v>
      </c>
      <c r="E207" s="27">
        <v>572250</v>
      </c>
      <c r="F207" s="28">
        <f>SUM(G207,O207)</f>
        <v>571896.7</v>
      </c>
      <c r="G207" s="28">
        <f>SUM(H207:N207)</f>
        <v>571896.7</v>
      </c>
      <c r="H207" s="28">
        <v>571896.7</v>
      </c>
      <c r="I207" s="28"/>
      <c r="J207" s="28"/>
      <c r="K207" s="28"/>
      <c r="L207" s="28"/>
      <c r="M207" s="28"/>
      <c r="N207" s="28"/>
      <c r="O207" s="28">
        <f>SUM(P207:R207)</f>
        <v>0</v>
      </c>
      <c r="P207" s="28"/>
      <c r="Q207" s="28"/>
      <c r="R207" s="28"/>
      <c r="ID207" s="3"/>
      <c r="IE207"/>
      <c r="IF207"/>
      <c r="IG207"/>
    </row>
    <row r="208" spans="1:241" ht="12.75">
      <c r="A208" s="25"/>
      <c r="B208" s="25"/>
      <c r="C208" s="25">
        <v>4110</v>
      </c>
      <c r="D208" s="29" t="s">
        <v>36</v>
      </c>
      <c r="E208" s="27">
        <v>1284500</v>
      </c>
      <c r="F208" s="28">
        <f>SUM(G208,O208)</f>
        <v>1267290.33</v>
      </c>
      <c r="G208" s="28">
        <f>SUM(H208:N208)</f>
        <v>1267290.33</v>
      </c>
      <c r="H208" s="28">
        <v>1267290.33</v>
      </c>
      <c r="I208" s="28"/>
      <c r="J208" s="28"/>
      <c r="K208" s="28"/>
      <c r="L208" s="28"/>
      <c r="M208" s="28"/>
      <c r="N208" s="28"/>
      <c r="O208" s="28">
        <f>SUM(P208:R208)</f>
        <v>0</v>
      </c>
      <c r="P208" s="28"/>
      <c r="Q208" s="28"/>
      <c r="R208" s="28"/>
      <c r="ID208" s="3"/>
      <c r="IE208"/>
      <c r="IF208"/>
      <c r="IG208"/>
    </row>
    <row r="209" spans="1:241" ht="12.75">
      <c r="A209" s="25"/>
      <c r="B209" s="25"/>
      <c r="C209" s="25">
        <v>4120</v>
      </c>
      <c r="D209" s="29" t="s">
        <v>37</v>
      </c>
      <c r="E209" s="27">
        <v>205440</v>
      </c>
      <c r="F209" s="28">
        <f>SUM(G209,O209)</f>
        <v>203255.32</v>
      </c>
      <c r="G209" s="28">
        <f>SUM(H209:N209)</f>
        <v>203255.32</v>
      </c>
      <c r="H209" s="28">
        <v>203255.32</v>
      </c>
      <c r="I209" s="28"/>
      <c r="J209" s="28"/>
      <c r="K209" s="28"/>
      <c r="L209" s="28"/>
      <c r="M209" s="28"/>
      <c r="N209" s="28"/>
      <c r="O209" s="28">
        <f>SUM(P209:R209)</f>
        <v>0</v>
      </c>
      <c r="P209" s="28"/>
      <c r="Q209" s="28"/>
      <c r="R209" s="28"/>
      <c r="ID209" s="3"/>
      <c r="IE209"/>
      <c r="IF209"/>
      <c r="IG209"/>
    </row>
    <row r="210" spans="1:241" ht="12.75">
      <c r="A210" s="25"/>
      <c r="B210" s="25"/>
      <c r="C210" s="25">
        <v>4170</v>
      </c>
      <c r="D210" s="29" t="s">
        <v>38</v>
      </c>
      <c r="E210" s="27">
        <v>31160</v>
      </c>
      <c r="F210" s="28">
        <f>SUM(G210,O210)</f>
        <v>31065.12</v>
      </c>
      <c r="G210" s="28">
        <f>SUM(H210:N210)</f>
        <v>31065.12</v>
      </c>
      <c r="H210" s="28">
        <v>31065.12</v>
      </c>
      <c r="I210" s="28"/>
      <c r="J210" s="28"/>
      <c r="K210" s="28"/>
      <c r="L210" s="28"/>
      <c r="M210" s="28"/>
      <c r="N210" s="28"/>
      <c r="O210" s="28">
        <f>SUM(P210:R210)</f>
        <v>0</v>
      </c>
      <c r="P210" s="28"/>
      <c r="Q210" s="28"/>
      <c r="R210" s="28"/>
      <c r="ID210" s="3"/>
      <c r="IE210"/>
      <c r="IF210"/>
      <c r="IG210"/>
    </row>
    <row r="211" spans="1:241" ht="12.75">
      <c r="A211" s="25"/>
      <c r="B211" s="25"/>
      <c r="C211" s="25">
        <v>4210</v>
      </c>
      <c r="D211" s="29" t="s">
        <v>71</v>
      </c>
      <c r="E211" s="27">
        <v>563880</v>
      </c>
      <c r="F211" s="28">
        <f>SUM(G211,O211)</f>
        <v>559925.08</v>
      </c>
      <c r="G211" s="28">
        <f>SUM(H211:N211)</f>
        <v>559925.08</v>
      </c>
      <c r="H211" s="28"/>
      <c r="I211" s="28">
        <v>559925.08</v>
      </c>
      <c r="J211" s="28"/>
      <c r="K211" s="28"/>
      <c r="L211" s="28"/>
      <c r="M211" s="28"/>
      <c r="N211" s="28"/>
      <c r="O211" s="28">
        <f>SUM(P211:R211)</f>
        <v>0</v>
      </c>
      <c r="P211" s="28"/>
      <c r="Q211" s="28"/>
      <c r="R211" s="28"/>
      <c r="ID211" s="3"/>
      <c r="IE211"/>
      <c r="IF211"/>
      <c r="IG211"/>
    </row>
    <row r="212" spans="1:241" ht="12.75">
      <c r="A212" s="25"/>
      <c r="B212" s="25"/>
      <c r="C212" s="25">
        <v>4230</v>
      </c>
      <c r="D212" s="29" t="s">
        <v>128</v>
      </c>
      <c r="E212" s="27">
        <v>2550</v>
      </c>
      <c r="F212" s="28">
        <f>SUM(G212,O212)</f>
        <v>2524.33</v>
      </c>
      <c r="G212" s="28">
        <f>SUM(H212:N212)</f>
        <v>2524.33</v>
      </c>
      <c r="H212" s="28"/>
      <c r="I212" s="28">
        <v>2524.33</v>
      </c>
      <c r="J212" s="28"/>
      <c r="K212" s="28"/>
      <c r="L212" s="28"/>
      <c r="M212" s="28"/>
      <c r="N212" s="28"/>
      <c r="O212" s="28">
        <f>SUM(P212:R212)</f>
        <v>0</v>
      </c>
      <c r="P212" s="28"/>
      <c r="Q212" s="28"/>
      <c r="R212" s="28"/>
      <c r="ID212" s="3"/>
      <c r="IE212"/>
      <c r="IF212"/>
      <c r="IG212"/>
    </row>
    <row r="213" spans="1:241" ht="21.75">
      <c r="A213" s="25"/>
      <c r="B213" s="25"/>
      <c r="C213" s="25">
        <v>4240</v>
      </c>
      <c r="D213" s="29" t="s">
        <v>129</v>
      </c>
      <c r="E213" s="27">
        <v>36000</v>
      </c>
      <c r="F213" s="28">
        <f>SUM(G213,O213)</f>
        <v>35235.25</v>
      </c>
      <c r="G213" s="28">
        <f>SUM(H213:N213)</f>
        <v>35235.25</v>
      </c>
      <c r="H213" s="28"/>
      <c r="I213" s="28">
        <v>35235.25</v>
      </c>
      <c r="J213" s="28"/>
      <c r="K213" s="28"/>
      <c r="L213" s="28"/>
      <c r="M213" s="28"/>
      <c r="N213" s="28"/>
      <c r="O213" s="28">
        <f>SUM(P213:R213)</f>
        <v>0</v>
      </c>
      <c r="P213" s="28"/>
      <c r="Q213" s="28"/>
      <c r="R213" s="28"/>
      <c r="ID213" s="3"/>
      <c r="IE213"/>
      <c r="IF213"/>
      <c r="IG213"/>
    </row>
    <row r="214" spans="1:241" ht="12.75">
      <c r="A214" s="25"/>
      <c r="B214" s="25"/>
      <c r="C214" s="25">
        <v>4260</v>
      </c>
      <c r="D214" s="29" t="s">
        <v>62</v>
      </c>
      <c r="E214" s="27">
        <v>356750</v>
      </c>
      <c r="F214" s="28">
        <f>SUM(G214,O214)</f>
        <v>353690.47</v>
      </c>
      <c r="G214" s="28">
        <f>SUM(H214:N214)</f>
        <v>353690.47</v>
      </c>
      <c r="H214" s="28"/>
      <c r="I214" s="28">
        <v>353690.47</v>
      </c>
      <c r="J214" s="28"/>
      <c r="K214" s="28"/>
      <c r="L214" s="28"/>
      <c r="M214" s="28"/>
      <c r="N214" s="28"/>
      <c r="O214" s="28">
        <f>SUM(P214:R214)</f>
        <v>0</v>
      </c>
      <c r="P214" s="28"/>
      <c r="Q214" s="28"/>
      <c r="R214" s="28"/>
      <c r="ID214" s="3"/>
      <c r="IE214"/>
      <c r="IF214"/>
      <c r="IG214"/>
    </row>
    <row r="215" spans="1:241" ht="12.75">
      <c r="A215" s="25"/>
      <c r="B215" s="25"/>
      <c r="C215" s="25">
        <v>4270</v>
      </c>
      <c r="D215" s="29" t="s">
        <v>75</v>
      </c>
      <c r="E215" s="27">
        <v>164050</v>
      </c>
      <c r="F215" s="28">
        <f>SUM(G215,O215)</f>
        <v>163586.28</v>
      </c>
      <c r="G215" s="28">
        <f>SUM(H215:N215)</f>
        <v>163586.28</v>
      </c>
      <c r="H215" s="28"/>
      <c r="I215" s="28">
        <v>163586.28</v>
      </c>
      <c r="J215" s="28"/>
      <c r="K215" s="28"/>
      <c r="L215" s="28"/>
      <c r="M215" s="28"/>
      <c r="N215" s="28"/>
      <c r="O215" s="28">
        <f>SUM(P215:R215)</f>
        <v>0</v>
      </c>
      <c r="P215" s="28"/>
      <c r="Q215" s="28"/>
      <c r="R215" s="28"/>
      <c r="ID215" s="3"/>
      <c r="IE215"/>
      <c r="IF215"/>
      <c r="IG215"/>
    </row>
    <row r="216" spans="1:241" ht="12.75">
      <c r="A216" s="25"/>
      <c r="B216" s="25"/>
      <c r="C216" s="25">
        <v>4280</v>
      </c>
      <c r="D216" s="29" t="s">
        <v>76</v>
      </c>
      <c r="E216" s="27">
        <v>7470</v>
      </c>
      <c r="F216" s="28">
        <f>SUM(G216,O216)</f>
        <v>6790</v>
      </c>
      <c r="G216" s="28">
        <f>SUM(H216:N216)</f>
        <v>6790</v>
      </c>
      <c r="H216" s="28"/>
      <c r="I216" s="28">
        <v>6790</v>
      </c>
      <c r="J216" s="28"/>
      <c r="K216" s="28"/>
      <c r="L216" s="28"/>
      <c r="M216" s="28"/>
      <c r="N216" s="28"/>
      <c r="O216" s="28">
        <f>SUM(P216:R216)</f>
        <v>0</v>
      </c>
      <c r="P216" s="28"/>
      <c r="Q216" s="28"/>
      <c r="R216" s="28"/>
      <c r="ID216" s="3"/>
      <c r="IE216"/>
      <c r="IF216"/>
      <c r="IG216"/>
    </row>
    <row r="217" spans="1:241" ht="12.75">
      <c r="A217" s="25"/>
      <c r="B217" s="25"/>
      <c r="C217" s="25">
        <v>4300</v>
      </c>
      <c r="D217" s="29" t="s">
        <v>63</v>
      </c>
      <c r="E217" s="27">
        <v>238750</v>
      </c>
      <c r="F217" s="28">
        <f>SUM(G217,O217)</f>
        <v>237625.11</v>
      </c>
      <c r="G217" s="28">
        <f>SUM(H217:N217)</f>
        <v>237625.11</v>
      </c>
      <c r="H217" s="28"/>
      <c r="I217" s="28">
        <v>237625.11</v>
      </c>
      <c r="J217" s="28"/>
      <c r="K217" s="28"/>
      <c r="L217" s="28"/>
      <c r="M217" s="28"/>
      <c r="N217" s="28"/>
      <c r="O217" s="28">
        <f>SUM(P217:R217)</f>
        <v>0</v>
      </c>
      <c r="P217" s="28"/>
      <c r="Q217" s="28"/>
      <c r="R217" s="28"/>
      <c r="ID217" s="3"/>
      <c r="IE217"/>
      <c r="IF217"/>
      <c r="IG217"/>
    </row>
    <row r="218" spans="1:241" ht="12.75">
      <c r="A218" s="25"/>
      <c r="B218" s="25"/>
      <c r="C218" s="25">
        <v>4350</v>
      </c>
      <c r="D218" s="29" t="s">
        <v>130</v>
      </c>
      <c r="E218" s="27">
        <v>17900</v>
      </c>
      <c r="F218" s="28">
        <f>SUM(G218,O218)</f>
        <v>16223.13</v>
      </c>
      <c r="G218" s="28">
        <f>SUM(H218:N218)</f>
        <v>16223.13</v>
      </c>
      <c r="H218" s="28"/>
      <c r="I218" s="28">
        <v>16223.13</v>
      </c>
      <c r="J218" s="28"/>
      <c r="K218" s="28"/>
      <c r="L218" s="28"/>
      <c r="M218" s="28"/>
      <c r="N218" s="28"/>
      <c r="O218" s="28">
        <f>SUM(P218:R218)</f>
        <v>0</v>
      </c>
      <c r="P218" s="28"/>
      <c r="Q218" s="28"/>
      <c r="R218" s="28"/>
      <c r="ID218" s="3"/>
      <c r="IE218"/>
      <c r="IF218"/>
      <c r="IG218"/>
    </row>
    <row r="219" spans="1:241" ht="21.75">
      <c r="A219" s="25"/>
      <c r="B219" s="25"/>
      <c r="C219" s="25">
        <v>4360</v>
      </c>
      <c r="D219" s="29" t="s">
        <v>131</v>
      </c>
      <c r="E219" s="27">
        <v>5220</v>
      </c>
      <c r="F219" s="28">
        <f>SUM(G219,O219)</f>
        <v>5214.38</v>
      </c>
      <c r="G219" s="28">
        <f>SUM(H219:N219)</f>
        <v>5214.38</v>
      </c>
      <c r="H219" s="28"/>
      <c r="I219" s="28">
        <v>5214.38</v>
      </c>
      <c r="J219" s="28"/>
      <c r="K219" s="28"/>
      <c r="L219" s="28"/>
      <c r="M219" s="28"/>
      <c r="N219" s="28"/>
      <c r="O219" s="28">
        <f>SUM(P219:R219)</f>
        <v>0</v>
      </c>
      <c r="P219" s="28"/>
      <c r="Q219" s="28"/>
      <c r="R219" s="28"/>
      <c r="ID219" s="3"/>
      <c r="IE219"/>
      <c r="IF219"/>
      <c r="IG219"/>
    </row>
    <row r="220" spans="1:241" ht="21.75">
      <c r="A220" s="25"/>
      <c r="B220" s="25"/>
      <c r="C220" s="25">
        <v>4370</v>
      </c>
      <c r="D220" s="29" t="s">
        <v>86</v>
      </c>
      <c r="E220" s="27">
        <v>22010</v>
      </c>
      <c r="F220" s="28">
        <f>SUM(G220,O220)</f>
        <v>21379.87</v>
      </c>
      <c r="G220" s="28">
        <f>SUM(H220:N220)</f>
        <v>21379.87</v>
      </c>
      <c r="H220" s="28"/>
      <c r="I220" s="28">
        <v>21379.87</v>
      </c>
      <c r="J220" s="28"/>
      <c r="K220" s="28"/>
      <c r="L220" s="28"/>
      <c r="M220" s="28"/>
      <c r="N220" s="28"/>
      <c r="O220" s="28">
        <f>SUM(P220:R220)</f>
        <v>0</v>
      </c>
      <c r="P220" s="28"/>
      <c r="Q220" s="28"/>
      <c r="R220" s="28"/>
      <c r="ID220" s="3"/>
      <c r="IE220"/>
      <c r="IF220"/>
      <c r="IG220"/>
    </row>
    <row r="221" spans="1:241" ht="12.75">
      <c r="A221" s="25"/>
      <c r="B221" s="25"/>
      <c r="C221" s="25">
        <v>4410</v>
      </c>
      <c r="D221" s="29" t="s">
        <v>56</v>
      </c>
      <c r="E221" s="27">
        <v>14010</v>
      </c>
      <c r="F221" s="28">
        <f>SUM(G221,O221)</f>
        <v>12739.27</v>
      </c>
      <c r="G221" s="28">
        <f>SUM(H221:N221)</f>
        <v>12739.27</v>
      </c>
      <c r="H221" s="28"/>
      <c r="I221" s="28">
        <v>12739.27</v>
      </c>
      <c r="J221" s="28"/>
      <c r="K221" s="28"/>
      <c r="L221" s="28"/>
      <c r="M221" s="28"/>
      <c r="N221" s="28"/>
      <c r="O221" s="28">
        <f>SUM(P221:R221)</f>
        <v>0</v>
      </c>
      <c r="P221" s="28"/>
      <c r="Q221" s="28"/>
      <c r="R221" s="28"/>
      <c r="ID221" s="3"/>
      <c r="IE221"/>
      <c r="IF221"/>
      <c r="IG221"/>
    </row>
    <row r="222" spans="1:241" ht="12.75">
      <c r="A222" s="25"/>
      <c r="B222" s="25"/>
      <c r="C222" s="25">
        <v>4430</v>
      </c>
      <c r="D222" s="29" t="s">
        <v>40</v>
      </c>
      <c r="E222" s="27">
        <v>22830</v>
      </c>
      <c r="F222" s="28">
        <f>SUM(G222,O222)</f>
        <v>22198.09</v>
      </c>
      <c r="G222" s="28">
        <f>SUM(H222:N222)</f>
        <v>22198.09</v>
      </c>
      <c r="H222" s="28"/>
      <c r="I222" s="28">
        <v>22198.09</v>
      </c>
      <c r="J222" s="28"/>
      <c r="K222" s="28"/>
      <c r="L222" s="28"/>
      <c r="M222" s="28"/>
      <c r="N222" s="28"/>
      <c r="O222" s="28">
        <f>SUM(P222:R222)</f>
        <v>0</v>
      </c>
      <c r="P222" s="28"/>
      <c r="Q222" s="28"/>
      <c r="R222" s="28"/>
      <c r="ID222" s="3"/>
      <c r="IE222"/>
      <c r="IF222"/>
      <c r="IG222"/>
    </row>
    <row r="223" spans="1:241" ht="21.75">
      <c r="A223" s="25"/>
      <c r="B223" s="25"/>
      <c r="C223" s="25">
        <v>4440</v>
      </c>
      <c r="D223" s="29" t="s">
        <v>80</v>
      </c>
      <c r="E223" s="27">
        <v>500980</v>
      </c>
      <c r="F223" s="28">
        <f>SUM(G223,O223)</f>
        <v>500980</v>
      </c>
      <c r="G223" s="28">
        <f>SUM(H223:N223)</f>
        <v>500980</v>
      </c>
      <c r="H223" s="28"/>
      <c r="I223" s="28"/>
      <c r="J223" s="28"/>
      <c r="K223" s="28">
        <f>445980+55000</f>
        <v>500980</v>
      </c>
      <c r="L223" s="28"/>
      <c r="M223" s="28"/>
      <c r="N223" s="28"/>
      <c r="O223" s="28">
        <f>SUM(P223:R223)</f>
        <v>0</v>
      </c>
      <c r="P223" s="28"/>
      <c r="Q223" s="28"/>
      <c r="R223" s="28"/>
      <c r="ID223" s="3"/>
      <c r="IE223"/>
      <c r="IF223"/>
      <c r="IG223"/>
    </row>
    <row r="224" spans="1:241" ht="12.75">
      <c r="A224" s="25"/>
      <c r="B224" s="25"/>
      <c r="C224" s="25">
        <v>4480</v>
      </c>
      <c r="D224" s="29" t="s">
        <v>132</v>
      </c>
      <c r="E224" s="27">
        <v>0</v>
      </c>
      <c r="F224" s="28">
        <f>SUM(G224,O224)</f>
        <v>0</v>
      </c>
      <c r="G224" s="28">
        <f>SUM(H224:N224)</f>
        <v>0</v>
      </c>
      <c r="H224" s="28"/>
      <c r="I224" s="28">
        <f>250-250</f>
        <v>0</v>
      </c>
      <c r="J224" s="28"/>
      <c r="K224" s="28"/>
      <c r="L224" s="28"/>
      <c r="M224" s="28"/>
      <c r="N224" s="28"/>
      <c r="O224" s="28">
        <f>SUM(P224:R224)</f>
        <v>0</v>
      </c>
      <c r="P224" s="28"/>
      <c r="Q224" s="28"/>
      <c r="R224" s="28"/>
      <c r="ID224" s="3"/>
      <c r="IE224"/>
      <c r="IF224"/>
      <c r="IG224"/>
    </row>
    <row r="225" spans="1:241" ht="21.75">
      <c r="A225" s="25"/>
      <c r="B225" s="25"/>
      <c r="C225" s="25">
        <v>4700</v>
      </c>
      <c r="D225" s="29" t="s">
        <v>57</v>
      </c>
      <c r="E225" s="27">
        <v>8330</v>
      </c>
      <c r="F225" s="28">
        <f>SUM(G225,O225)</f>
        <v>7727</v>
      </c>
      <c r="G225" s="28">
        <f>SUM(H225:N225)</f>
        <v>7727</v>
      </c>
      <c r="H225" s="28"/>
      <c r="I225" s="28">
        <v>7727</v>
      </c>
      <c r="J225" s="28"/>
      <c r="K225" s="28"/>
      <c r="L225" s="28"/>
      <c r="M225" s="28"/>
      <c r="N225" s="28"/>
      <c r="O225" s="28">
        <f>SUM(P225:R225)</f>
        <v>0</v>
      </c>
      <c r="P225" s="28"/>
      <c r="Q225" s="28"/>
      <c r="R225" s="28"/>
      <c r="ID225" s="3"/>
      <c r="IE225"/>
      <c r="IF225"/>
      <c r="IG225"/>
    </row>
    <row r="226" spans="1:241" ht="21.75">
      <c r="A226" s="25"/>
      <c r="B226" s="25"/>
      <c r="C226" s="25">
        <v>4740</v>
      </c>
      <c r="D226" s="29" t="s">
        <v>133</v>
      </c>
      <c r="E226" s="27">
        <v>12260</v>
      </c>
      <c r="F226" s="28">
        <f>SUM(G226,O226)</f>
        <v>11733.89</v>
      </c>
      <c r="G226" s="28">
        <f>SUM(H226:N226)</f>
        <v>11733.89</v>
      </c>
      <c r="H226" s="28"/>
      <c r="I226" s="28">
        <v>11733.89</v>
      </c>
      <c r="J226" s="28"/>
      <c r="K226" s="28"/>
      <c r="L226" s="28"/>
      <c r="M226" s="28"/>
      <c r="N226" s="28"/>
      <c r="O226" s="28">
        <f>SUM(P226:R226)</f>
        <v>0</v>
      </c>
      <c r="P226" s="28"/>
      <c r="Q226" s="28"/>
      <c r="R226" s="28"/>
      <c r="ID226" s="3"/>
      <c r="IE226"/>
      <c r="IF226"/>
      <c r="IG226"/>
    </row>
    <row r="227" spans="1:241" ht="21.75">
      <c r="A227" s="25"/>
      <c r="B227" s="25"/>
      <c r="C227" s="25">
        <v>4750</v>
      </c>
      <c r="D227" s="29" t="s">
        <v>82</v>
      </c>
      <c r="E227" s="27">
        <v>27750</v>
      </c>
      <c r="F227" s="28">
        <f>SUM(G227,O227)</f>
        <v>26080.19</v>
      </c>
      <c r="G227" s="28">
        <f>SUM(H227:N227)</f>
        <v>26080.19</v>
      </c>
      <c r="H227" s="28"/>
      <c r="I227" s="28">
        <v>26080.19</v>
      </c>
      <c r="J227" s="28"/>
      <c r="K227" s="28"/>
      <c r="L227" s="28"/>
      <c r="M227" s="28"/>
      <c r="N227" s="28"/>
      <c r="O227" s="28">
        <f>SUM(P227:R227)</f>
        <v>0</v>
      </c>
      <c r="P227" s="28"/>
      <c r="Q227" s="28"/>
      <c r="R227" s="28"/>
      <c r="ID227" s="3"/>
      <c r="IE227"/>
      <c r="IF227"/>
      <c r="IG227"/>
    </row>
    <row r="228" spans="1:241" ht="21.75">
      <c r="A228" s="25"/>
      <c r="B228" s="25"/>
      <c r="C228" s="25">
        <v>6050</v>
      </c>
      <c r="D228" s="26" t="s">
        <v>30</v>
      </c>
      <c r="E228" s="27">
        <v>1886200</v>
      </c>
      <c r="F228" s="28">
        <f>SUM(G228,O228)</f>
        <v>1381080.92</v>
      </c>
      <c r="G228" s="28">
        <f>SUM(H228:N228)</f>
        <v>0</v>
      </c>
      <c r="H228" s="28"/>
      <c r="I228" s="28"/>
      <c r="J228" s="28"/>
      <c r="K228" s="28"/>
      <c r="L228" s="28"/>
      <c r="M228" s="28"/>
      <c r="N228" s="28"/>
      <c r="O228" s="28">
        <f>SUM(P228:R228)</f>
        <v>1381080.92</v>
      </c>
      <c r="P228" s="28">
        <v>1381080.92</v>
      </c>
      <c r="Q228" s="28"/>
      <c r="R228" s="28"/>
      <c r="ID228" s="3"/>
      <c r="IE228"/>
      <c r="IF228"/>
      <c r="IG228"/>
    </row>
    <row r="229" spans="1:241" ht="12.75">
      <c r="A229" s="21"/>
      <c r="B229" s="21">
        <v>80104</v>
      </c>
      <c r="C229" s="21"/>
      <c r="D229" s="42" t="s">
        <v>134</v>
      </c>
      <c r="E229" s="23">
        <v>2537100</v>
      </c>
      <c r="F229" s="24">
        <f>SUM(F230:F255)</f>
        <v>2515514.9000000004</v>
      </c>
      <c r="G229" s="23">
        <f>SUM(G230:G255)</f>
        <v>1569014.9000000004</v>
      </c>
      <c r="H229" s="24">
        <f>SUM(H230:H255)</f>
        <v>1037415</v>
      </c>
      <c r="I229" s="24">
        <f>SUM(I230:I255)</f>
        <v>246999.90000000002</v>
      </c>
      <c r="J229" s="24">
        <f>SUM(J230:J255)</f>
        <v>228150</v>
      </c>
      <c r="K229" s="24">
        <f>SUM(K230:K255)</f>
        <v>56450</v>
      </c>
      <c r="L229" s="24">
        <f>SUM(L230:L255)</f>
        <v>0</v>
      </c>
      <c r="M229" s="24">
        <f>SUM(M230:M255)</f>
        <v>0</v>
      </c>
      <c r="N229" s="24">
        <f>SUM(N230:N255)</f>
        <v>0</v>
      </c>
      <c r="O229" s="24">
        <f>SUM(O230:O255)</f>
        <v>946500</v>
      </c>
      <c r="P229" s="24">
        <f>SUM(P230:P255)</f>
        <v>946500</v>
      </c>
      <c r="Q229" s="24">
        <f>SUM(Q230:Q255)</f>
        <v>0</v>
      </c>
      <c r="R229" s="24">
        <f>SUM(R230:R255)</f>
        <v>0</v>
      </c>
      <c r="ID229" s="3"/>
      <c r="IE229"/>
      <c r="IF229"/>
      <c r="IG229"/>
    </row>
    <row r="230" spans="1:241" ht="21.75">
      <c r="A230" s="21"/>
      <c r="B230" s="21"/>
      <c r="C230" s="25">
        <v>2540</v>
      </c>
      <c r="D230" s="29" t="s">
        <v>135</v>
      </c>
      <c r="E230" s="37">
        <v>248000</v>
      </c>
      <c r="F230" s="28">
        <f>SUM(G230,O230)</f>
        <v>228150</v>
      </c>
      <c r="G230" s="28">
        <f>SUM(H230:N230)</f>
        <v>228150</v>
      </c>
      <c r="H230" s="28"/>
      <c r="I230" s="28"/>
      <c r="J230" s="28">
        <v>228150</v>
      </c>
      <c r="K230" s="28"/>
      <c r="L230" s="28"/>
      <c r="M230" s="28"/>
      <c r="N230" s="28"/>
      <c r="O230" s="28">
        <f>SUM(P230:R230)</f>
        <v>0</v>
      </c>
      <c r="P230" s="28"/>
      <c r="Q230" s="28"/>
      <c r="R230" s="28"/>
      <c r="ID230" s="3"/>
      <c r="IE230"/>
      <c r="IF230"/>
      <c r="IG230"/>
    </row>
    <row r="231" spans="1:241" ht="21.75">
      <c r="A231" s="25"/>
      <c r="B231" s="25"/>
      <c r="C231" s="25">
        <v>3020</v>
      </c>
      <c r="D231" s="29" t="s">
        <v>47</v>
      </c>
      <c r="E231" s="37">
        <v>3900</v>
      </c>
      <c r="F231" s="28">
        <f>SUM(G231,O231)</f>
        <v>3900</v>
      </c>
      <c r="G231" s="28">
        <f>SUM(H231:N231)</f>
        <v>3900</v>
      </c>
      <c r="H231" s="28"/>
      <c r="I231" s="28"/>
      <c r="J231" s="28"/>
      <c r="K231" s="28">
        <f>6700-2800</f>
        <v>3900</v>
      </c>
      <c r="L231" s="28"/>
      <c r="M231" s="28"/>
      <c r="N231" s="28"/>
      <c r="O231" s="28">
        <f>SUM(P231:R231)</f>
        <v>0</v>
      </c>
      <c r="P231" s="28"/>
      <c r="Q231" s="28"/>
      <c r="R231" s="28"/>
      <c r="ID231" s="3"/>
      <c r="IE231"/>
      <c r="IF231"/>
      <c r="IG231"/>
    </row>
    <row r="232" spans="1:241" ht="12.75">
      <c r="A232" s="25"/>
      <c r="B232" s="25"/>
      <c r="C232" s="25">
        <v>4010</v>
      </c>
      <c r="D232" s="29" t="s">
        <v>111</v>
      </c>
      <c r="E232" s="37">
        <v>831000</v>
      </c>
      <c r="F232" s="28">
        <f>SUM(G232,O232)</f>
        <v>831000</v>
      </c>
      <c r="G232" s="28">
        <f>SUM(H232:N232)</f>
        <v>831000</v>
      </c>
      <c r="H232" s="28">
        <f>842000+5000-16000</f>
        <v>831000</v>
      </c>
      <c r="I232" s="28"/>
      <c r="J232" s="28"/>
      <c r="K232" s="28"/>
      <c r="L232" s="28"/>
      <c r="M232" s="28"/>
      <c r="N232" s="28"/>
      <c r="O232" s="28">
        <f>SUM(P232:R232)</f>
        <v>0</v>
      </c>
      <c r="P232" s="28"/>
      <c r="Q232" s="28"/>
      <c r="R232" s="28"/>
      <c r="ID232" s="3"/>
      <c r="IE232"/>
      <c r="IF232"/>
      <c r="IG232"/>
    </row>
    <row r="233" spans="1:241" ht="12.75">
      <c r="A233" s="25"/>
      <c r="B233" s="25"/>
      <c r="C233" s="25">
        <v>4040</v>
      </c>
      <c r="D233" s="29" t="s">
        <v>68</v>
      </c>
      <c r="E233" s="37">
        <v>55115</v>
      </c>
      <c r="F233" s="28">
        <f>SUM(G233,O233)</f>
        <v>55115</v>
      </c>
      <c r="G233" s="28">
        <f>SUM(H233:N233)</f>
        <v>55115</v>
      </c>
      <c r="H233" s="28">
        <f>51000+4115</f>
        <v>55115</v>
      </c>
      <c r="I233" s="28"/>
      <c r="J233" s="28"/>
      <c r="K233" s="28"/>
      <c r="L233" s="28"/>
      <c r="M233" s="28"/>
      <c r="N233" s="28"/>
      <c r="O233" s="28">
        <f>SUM(P233:R233)</f>
        <v>0</v>
      </c>
      <c r="P233" s="28"/>
      <c r="Q233" s="28"/>
      <c r="R233" s="28"/>
      <c r="ID233" s="3"/>
      <c r="IE233"/>
      <c r="IF233"/>
      <c r="IG233"/>
    </row>
    <row r="234" spans="1:241" ht="12.75">
      <c r="A234" s="25"/>
      <c r="B234" s="25"/>
      <c r="C234" s="25">
        <v>4110</v>
      </c>
      <c r="D234" s="29" t="s">
        <v>36</v>
      </c>
      <c r="E234" s="37">
        <v>119000</v>
      </c>
      <c r="F234" s="28">
        <f>SUM(G234,O234)</f>
        <v>119000</v>
      </c>
      <c r="G234" s="28">
        <f>SUM(H234:N234)</f>
        <v>119000</v>
      </c>
      <c r="H234" s="28">
        <f>125000-5000-1000</f>
        <v>119000</v>
      </c>
      <c r="I234" s="28"/>
      <c r="J234" s="28"/>
      <c r="K234" s="28"/>
      <c r="L234" s="28"/>
      <c r="M234" s="28"/>
      <c r="N234" s="28"/>
      <c r="O234" s="28">
        <f>SUM(P234:R234)</f>
        <v>0</v>
      </c>
      <c r="P234" s="28"/>
      <c r="Q234" s="28"/>
      <c r="R234" s="28"/>
      <c r="ID234" s="3"/>
      <c r="IE234"/>
      <c r="IF234"/>
      <c r="IG234"/>
    </row>
    <row r="235" spans="1:241" ht="12.75">
      <c r="A235" s="25"/>
      <c r="B235" s="25"/>
      <c r="C235" s="25">
        <v>4120</v>
      </c>
      <c r="D235" s="29" t="s">
        <v>37</v>
      </c>
      <c r="E235" s="37">
        <v>18500</v>
      </c>
      <c r="F235" s="28">
        <f>SUM(G235,O235)</f>
        <v>18500</v>
      </c>
      <c r="G235" s="28">
        <f>SUM(H235:N235)</f>
        <v>18500</v>
      </c>
      <c r="H235" s="28">
        <f>19000-500</f>
        <v>18500</v>
      </c>
      <c r="I235" s="28"/>
      <c r="J235" s="28"/>
      <c r="K235" s="28"/>
      <c r="L235" s="28"/>
      <c r="M235" s="28"/>
      <c r="N235" s="28"/>
      <c r="O235" s="28">
        <f>SUM(P235:R235)</f>
        <v>0</v>
      </c>
      <c r="P235" s="28"/>
      <c r="Q235" s="28"/>
      <c r="R235" s="28"/>
      <c r="ID235" s="3"/>
      <c r="IE235"/>
      <c r="IF235"/>
      <c r="IG235"/>
    </row>
    <row r="236" spans="1:241" ht="12.75">
      <c r="A236" s="25"/>
      <c r="B236" s="25"/>
      <c r="C236" s="25">
        <v>4170</v>
      </c>
      <c r="D236" s="29" t="s">
        <v>136</v>
      </c>
      <c r="E236" s="37">
        <v>13800</v>
      </c>
      <c r="F236" s="28">
        <f>SUM(G236,O236)</f>
        <v>13800</v>
      </c>
      <c r="G236" s="28">
        <f>SUM(H236:N236)</f>
        <v>13800</v>
      </c>
      <c r="H236" s="28">
        <f>5000+4000+4800</f>
        <v>13800</v>
      </c>
      <c r="I236" s="28"/>
      <c r="J236" s="28"/>
      <c r="K236" s="28"/>
      <c r="L236" s="28"/>
      <c r="M236" s="28"/>
      <c r="N236" s="28"/>
      <c r="O236" s="28">
        <f>SUM(P236:R236)</f>
        <v>0</v>
      </c>
      <c r="P236" s="28"/>
      <c r="Q236" s="28"/>
      <c r="R236" s="28"/>
      <c r="ID236" s="3"/>
      <c r="IE236"/>
      <c r="IF236"/>
      <c r="IG236"/>
    </row>
    <row r="237" spans="1:241" ht="12.75">
      <c r="A237" s="25"/>
      <c r="B237" s="25"/>
      <c r="C237" s="25">
        <v>4210</v>
      </c>
      <c r="D237" s="29" t="s">
        <v>71</v>
      </c>
      <c r="E237" s="37">
        <v>51185</v>
      </c>
      <c r="F237" s="28">
        <f>SUM(G237,O237)</f>
        <v>51184.92</v>
      </c>
      <c r="G237" s="28">
        <f>SUM(H237:N237)</f>
        <v>51184.92</v>
      </c>
      <c r="H237" s="28"/>
      <c r="I237" s="28">
        <v>51184.92</v>
      </c>
      <c r="J237" s="28"/>
      <c r="K237" s="28"/>
      <c r="L237" s="28"/>
      <c r="M237" s="28"/>
      <c r="N237" s="28"/>
      <c r="O237" s="28">
        <f>SUM(P237:R237)</f>
        <v>0</v>
      </c>
      <c r="P237" s="28"/>
      <c r="Q237" s="28"/>
      <c r="R237" s="28"/>
      <c r="ID237" s="3"/>
      <c r="IE237"/>
      <c r="IF237"/>
      <c r="IG237"/>
    </row>
    <row r="238" spans="1:241" ht="12.75">
      <c r="A238" s="25"/>
      <c r="B238" s="25"/>
      <c r="C238" s="25">
        <v>4220</v>
      </c>
      <c r="D238" s="29" t="s">
        <v>137</v>
      </c>
      <c r="E238" s="37">
        <v>2000</v>
      </c>
      <c r="F238" s="28">
        <f>SUM(G238,O238)</f>
        <v>1915.69</v>
      </c>
      <c r="G238" s="28">
        <f>SUM(H238:N238)</f>
        <v>1915.69</v>
      </c>
      <c r="H238" s="28"/>
      <c r="I238" s="28">
        <v>1915.69</v>
      </c>
      <c r="J238" s="28"/>
      <c r="K238" s="28"/>
      <c r="L238" s="28"/>
      <c r="M238" s="28"/>
      <c r="N238" s="28"/>
      <c r="O238" s="28">
        <f>SUM(P238:R238)</f>
        <v>0</v>
      </c>
      <c r="P238" s="28"/>
      <c r="Q238" s="28"/>
      <c r="R238" s="28"/>
      <c r="ID238" s="3"/>
      <c r="IE238"/>
      <c r="IF238"/>
      <c r="IG238"/>
    </row>
    <row r="239" spans="1:241" ht="12.75">
      <c r="A239" s="25"/>
      <c r="B239" s="25"/>
      <c r="C239" s="25">
        <v>4230</v>
      </c>
      <c r="D239" s="29" t="s">
        <v>128</v>
      </c>
      <c r="E239" s="37">
        <v>300</v>
      </c>
      <c r="F239" s="28">
        <f>SUM(G239,O239)</f>
        <v>234.28</v>
      </c>
      <c r="G239" s="28">
        <f>SUM(H239:N239)</f>
        <v>234.28</v>
      </c>
      <c r="H239" s="28"/>
      <c r="I239" s="28">
        <v>234.28</v>
      </c>
      <c r="J239" s="28"/>
      <c r="K239" s="28"/>
      <c r="L239" s="28"/>
      <c r="M239" s="28"/>
      <c r="N239" s="28"/>
      <c r="O239" s="28">
        <f>SUM(P239:R239)</f>
        <v>0</v>
      </c>
      <c r="P239" s="28"/>
      <c r="Q239" s="28"/>
      <c r="R239" s="28"/>
      <c r="ID239" s="3"/>
      <c r="IE239"/>
      <c r="IF239"/>
      <c r="IG239"/>
    </row>
    <row r="240" spans="1:241" ht="21.75">
      <c r="A240" s="25"/>
      <c r="B240" s="25"/>
      <c r="C240" s="25">
        <v>4240</v>
      </c>
      <c r="D240" s="29" t="s">
        <v>129</v>
      </c>
      <c r="E240" s="37">
        <v>8300</v>
      </c>
      <c r="F240" s="28">
        <f>SUM(G240,O240)</f>
        <v>8211.23</v>
      </c>
      <c r="G240" s="28">
        <f>SUM(H240:N240)</f>
        <v>8211.23</v>
      </c>
      <c r="H240" s="28"/>
      <c r="I240" s="28">
        <v>8211.23</v>
      </c>
      <c r="J240" s="28"/>
      <c r="K240" s="28"/>
      <c r="L240" s="28"/>
      <c r="M240" s="28"/>
      <c r="N240" s="28"/>
      <c r="O240" s="28">
        <f>SUM(P240:R240)</f>
        <v>0</v>
      </c>
      <c r="P240" s="28"/>
      <c r="Q240" s="28"/>
      <c r="R240" s="28"/>
      <c r="ID240" s="3"/>
      <c r="IE240"/>
      <c r="IF240"/>
      <c r="IG240"/>
    </row>
    <row r="241" spans="1:241" ht="12.75">
      <c r="A241" s="25"/>
      <c r="B241" s="25"/>
      <c r="C241" s="25">
        <v>4260</v>
      </c>
      <c r="D241" s="29" t="s">
        <v>62</v>
      </c>
      <c r="E241" s="37">
        <v>137100</v>
      </c>
      <c r="F241" s="28">
        <f>SUM(G241,O241)</f>
        <v>137099.85</v>
      </c>
      <c r="G241" s="28">
        <f>SUM(H241:N241)</f>
        <v>137099.85</v>
      </c>
      <c r="H241" s="28"/>
      <c r="I241" s="28">
        <v>137099.85</v>
      </c>
      <c r="J241" s="28"/>
      <c r="K241" s="28"/>
      <c r="L241" s="28"/>
      <c r="M241" s="28"/>
      <c r="N241" s="28"/>
      <c r="O241" s="28">
        <f>SUM(P241:R241)</f>
        <v>0</v>
      </c>
      <c r="P241" s="28"/>
      <c r="Q241" s="28"/>
      <c r="R241" s="28"/>
      <c r="ID241" s="3"/>
      <c r="IE241"/>
      <c r="IF241"/>
      <c r="IG241"/>
    </row>
    <row r="242" spans="1:241" ht="12.75">
      <c r="A242" s="25"/>
      <c r="B242" s="25"/>
      <c r="C242" s="25">
        <v>4270</v>
      </c>
      <c r="D242" s="29" t="s">
        <v>75</v>
      </c>
      <c r="E242" s="37">
        <v>2500</v>
      </c>
      <c r="F242" s="28">
        <f>SUM(G242,O242)</f>
        <v>2353.84</v>
      </c>
      <c r="G242" s="28">
        <f>SUM(H242:N242)</f>
        <v>2353.84</v>
      </c>
      <c r="H242" s="28"/>
      <c r="I242" s="28">
        <v>2353.84</v>
      </c>
      <c r="J242" s="28"/>
      <c r="K242" s="28"/>
      <c r="L242" s="28"/>
      <c r="M242" s="28"/>
      <c r="N242" s="28"/>
      <c r="O242" s="28">
        <f>SUM(P242:R242)</f>
        <v>0</v>
      </c>
      <c r="P242" s="28"/>
      <c r="Q242" s="28"/>
      <c r="R242" s="28"/>
      <c r="ID242" s="3"/>
      <c r="IE242"/>
      <c r="IF242"/>
      <c r="IG242"/>
    </row>
    <row r="243" spans="1:241" ht="12.75">
      <c r="A243" s="25"/>
      <c r="B243" s="25"/>
      <c r="C243" s="25">
        <v>4280</v>
      </c>
      <c r="D243" s="29" t="s">
        <v>76</v>
      </c>
      <c r="E243" s="37">
        <v>1100</v>
      </c>
      <c r="F243" s="28">
        <f>SUM(G243,O243)</f>
        <v>1100</v>
      </c>
      <c r="G243" s="28">
        <f>SUM(H243:N243)</f>
        <v>1100</v>
      </c>
      <c r="H243" s="28"/>
      <c r="I243" s="28">
        <v>1100</v>
      </c>
      <c r="J243" s="28"/>
      <c r="K243" s="28"/>
      <c r="L243" s="28"/>
      <c r="M243" s="28"/>
      <c r="N243" s="28"/>
      <c r="O243" s="28">
        <f>SUM(P243:R243)</f>
        <v>0</v>
      </c>
      <c r="P243" s="28"/>
      <c r="Q243" s="28"/>
      <c r="R243" s="28"/>
      <c r="ID243" s="3"/>
      <c r="IE243"/>
      <c r="IF243"/>
      <c r="IG243"/>
    </row>
    <row r="244" spans="1:241" ht="12.75">
      <c r="A244" s="25"/>
      <c r="B244" s="25"/>
      <c r="C244" s="25">
        <v>4300</v>
      </c>
      <c r="D244" s="29" t="s">
        <v>63</v>
      </c>
      <c r="E244" s="37">
        <v>28550</v>
      </c>
      <c r="F244" s="28">
        <f>SUM(G244,O244)</f>
        <v>28056.85</v>
      </c>
      <c r="G244" s="28">
        <f>SUM(H244:N244)</f>
        <v>28056.85</v>
      </c>
      <c r="H244" s="28"/>
      <c r="I244" s="28">
        <v>28056.85</v>
      </c>
      <c r="J244" s="28"/>
      <c r="K244" s="28"/>
      <c r="L244" s="28"/>
      <c r="M244" s="28"/>
      <c r="N244" s="28"/>
      <c r="O244" s="28">
        <f>SUM(P244:R244)</f>
        <v>0</v>
      </c>
      <c r="P244" s="28"/>
      <c r="Q244" s="28"/>
      <c r="R244" s="28"/>
      <c r="ID244" s="3"/>
      <c r="IE244"/>
      <c r="IF244"/>
      <c r="IG244"/>
    </row>
    <row r="245" spans="1:241" ht="12.75">
      <c r="A245" s="25"/>
      <c r="B245" s="25"/>
      <c r="C245" s="25">
        <v>4350</v>
      </c>
      <c r="D245" s="29" t="s">
        <v>77</v>
      </c>
      <c r="E245" s="37">
        <v>1200</v>
      </c>
      <c r="F245" s="28">
        <f>SUM(G245,O245)</f>
        <v>1010.06</v>
      </c>
      <c r="G245" s="28">
        <f>SUM(H245:N245)</f>
        <v>1010.06</v>
      </c>
      <c r="H245" s="28"/>
      <c r="I245" s="28">
        <v>1010.06</v>
      </c>
      <c r="J245" s="28"/>
      <c r="K245" s="28"/>
      <c r="L245" s="28"/>
      <c r="M245" s="28"/>
      <c r="N245" s="28"/>
      <c r="O245" s="28">
        <f>SUM(P245:R245)</f>
        <v>0</v>
      </c>
      <c r="P245" s="28"/>
      <c r="Q245" s="28"/>
      <c r="R245" s="28"/>
      <c r="ID245" s="3"/>
      <c r="IE245"/>
      <c r="IF245"/>
      <c r="IG245"/>
    </row>
    <row r="246" spans="1:241" ht="21.75">
      <c r="A246" s="25"/>
      <c r="B246" s="25"/>
      <c r="C246" s="25">
        <v>4360</v>
      </c>
      <c r="D246" s="29" t="s">
        <v>78</v>
      </c>
      <c r="E246" s="37">
        <v>1500</v>
      </c>
      <c r="F246" s="28">
        <f>SUM(G246,O246)</f>
        <v>1464</v>
      </c>
      <c r="G246" s="28">
        <f>SUM(H246:N246)</f>
        <v>1464</v>
      </c>
      <c r="H246" s="28"/>
      <c r="I246" s="28">
        <v>1464</v>
      </c>
      <c r="J246" s="28"/>
      <c r="K246" s="28"/>
      <c r="L246" s="28"/>
      <c r="M246" s="28"/>
      <c r="N246" s="28"/>
      <c r="O246" s="28">
        <f>SUM(P246:R246)</f>
        <v>0</v>
      </c>
      <c r="P246" s="28"/>
      <c r="Q246" s="28"/>
      <c r="R246" s="28"/>
      <c r="ID246" s="3"/>
      <c r="IE246"/>
      <c r="IF246"/>
      <c r="IG246"/>
    </row>
    <row r="247" spans="1:241" ht="21.75">
      <c r="A247" s="25"/>
      <c r="B247" s="25"/>
      <c r="C247" s="25">
        <v>4370</v>
      </c>
      <c r="D247" s="29" t="s">
        <v>79</v>
      </c>
      <c r="E247" s="37">
        <v>1600</v>
      </c>
      <c r="F247" s="28">
        <f>SUM(G247,O247)</f>
        <v>1452.97</v>
      </c>
      <c r="G247" s="28">
        <f>SUM(H247:N247)</f>
        <v>1452.97</v>
      </c>
      <c r="H247" s="28"/>
      <c r="I247" s="28">
        <v>1452.97</v>
      </c>
      <c r="J247" s="28"/>
      <c r="K247" s="28"/>
      <c r="L247" s="28"/>
      <c r="M247" s="28"/>
      <c r="N247" s="28"/>
      <c r="O247" s="28">
        <f>SUM(P247:R247)</f>
        <v>0</v>
      </c>
      <c r="P247" s="28"/>
      <c r="Q247" s="28"/>
      <c r="R247" s="28"/>
      <c r="ID247" s="3"/>
      <c r="IE247"/>
      <c r="IF247"/>
      <c r="IG247"/>
    </row>
    <row r="248" spans="1:241" ht="12.75">
      <c r="A248" s="25"/>
      <c r="B248" s="25"/>
      <c r="C248" s="25">
        <v>4410</v>
      </c>
      <c r="D248" s="29" t="s">
        <v>56</v>
      </c>
      <c r="E248" s="37">
        <v>1000</v>
      </c>
      <c r="F248" s="28">
        <f>SUM(G248,O248)</f>
        <v>946.77</v>
      </c>
      <c r="G248" s="28">
        <f>SUM(H248:N248)</f>
        <v>946.77</v>
      </c>
      <c r="H248" s="28"/>
      <c r="I248" s="28">
        <v>946.77</v>
      </c>
      <c r="J248" s="28"/>
      <c r="K248" s="28"/>
      <c r="L248" s="28"/>
      <c r="M248" s="28"/>
      <c r="N248" s="28"/>
      <c r="O248" s="28">
        <f>SUM(P248:R248)</f>
        <v>0</v>
      </c>
      <c r="P248" s="28"/>
      <c r="Q248" s="28"/>
      <c r="R248" s="28"/>
      <c r="ID248" s="3"/>
      <c r="IE248"/>
      <c r="IF248"/>
      <c r="IG248"/>
    </row>
    <row r="249" spans="1:241" ht="12.75">
      <c r="A249" s="25"/>
      <c r="B249" s="25"/>
      <c r="C249" s="25">
        <v>4430</v>
      </c>
      <c r="D249" s="29" t="s">
        <v>40</v>
      </c>
      <c r="E249" s="37">
        <v>1250</v>
      </c>
      <c r="F249" s="28">
        <f>SUM(G249,O249)</f>
        <v>1249</v>
      </c>
      <c r="G249" s="28">
        <f>SUM(H249:N249)</f>
        <v>1249</v>
      </c>
      <c r="H249" s="28"/>
      <c r="I249" s="28">
        <v>1249</v>
      </c>
      <c r="J249" s="28"/>
      <c r="K249" s="28"/>
      <c r="L249" s="28"/>
      <c r="M249" s="28"/>
      <c r="N249" s="28"/>
      <c r="O249" s="28">
        <f>SUM(P249:R249)</f>
        <v>0</v>
      </c>
      <c r="P249" s="28"/>
      <c r="Q249" s="28"/>
      <c r="R249" s="28"/>
      <c r="ID249" s="3"/>
      <c r="IE249"/>
      <c r="IF249"/>
      <c r="IG249"/>
    </row>
    <row r="250" spans="1:241" ht="21.75">
      <c r="A250" s="25"/>
      <c r="B250" s="25"/>
      <c r="C250" s="25">
        <v>4440</v>
      </c>
      <c r="D250" s="29" t="s">
        <v>80</v>
      </c>
      <c r="E250" s="37">
        <v>52550</v>
      </c>
      <c r="F250" s="28">
        <f>SUM(G250,O250)</f>
        <v>52550</v>
      </c>
      <c r="G250" s="28">
        <f>SUM(H250:N250)</f>
        <v>52550</v>
      </c>
      <c r="H250" s="28"/>
      <c r="I250" s="28"/>
      <c r="J250" s="28"/>
      <c r="K250" s="28">
        <f>49000+3550</f>
        <v>52550</v>
      </c>
      <c r="L250" s="28"/>
      <c r="M250" s="28"/>
      <c r="N250" s="28"/>
      <c r="O250" s="28">
        <f>SUM(P250:R250)</f>
        <v>0</v>
      </c>
      <c r="P250" s="28"/>
      <c r="Q250" s="28"/>
      <c r="R250" s="28"/>
      <c r="ID250" s="3"/>
      <c r="IE250"/>
      <c r="IF250"/>
      <c r="IG250"/>
    </row>
    <row r="251" spans="1:241" ht="21.75">
      <c r="A251" s="25"/>
      <c r="B251" s="25"/>
      <c r="C251" s="25">
        <v>4700</v>
      </c>
      <c r="D251" s="50" t="s">
        <v>57</v>
      </c>
      <c r="E251" s="37">
        <v>650</v>
      </c>
      <c r="F251" s="28">
        <f>SUM(G251,O251)</f>
        <v>650</v>
      </c>
      <c r="G251" s="28">
        <f>SUM(H251:N251)</f>
        <v>650</v>
      </c>
      <c r="H251" s="28"/>
      <c r="I251" s="28">
        <f>2500-1850</f>
        <v>650</v>
      </c>
      <c r="J251" s="28"/>
      <c r="K251" s="28"/>
      <c r="L251" s="28"/>
      <c r="M251" s="28"/>
      <c r="N251" s="28"/>
      <c r="O251" s="28">
        <f>SUM(P251:R251)</f>
        <v>0</v>
      </c>
      <c r="P251" s="28"/>
      <c r="Q251" s="28"/>
      <c r="R251" s="28"/>
      <c r="ID251" s="3"/>
      <c r="IE251"/>
      <c r="IF251"/>
      <c r="IG251"/>
    </row>
    <row r="252" spans="1:241" ht="32.25">
      <c r="A252" s="25"/>
      <c r="B252" s="25"/>
      <c r="C252" s="25">
        <v>4740</v>
      </c>
      <c r="D252" s="29" t="s">
        <v>81</v>
      </c>
      <c r="E252" s="37">
        <v>1500</v>
      </c>
      <c r="F252" s="28">
        <f>SUM(G252,O252)</f>
        <v>1238.1</v>
      </c>
      <c r="G252" s="28">
        <f>SUM(H252:N252)</f>
        <v>1238.1</v>
      </c>
      <c r="H252" s="28"/>
      <c r="I252" s="28">
        <v>1238.1</v>
      </c>
      <c r="J252" s="28"/>
      <c r="K252" s="28"/>
      <c r="L252" s="28"/>
      <c r="M252" s="28"/>
      <c r="N252" s="28"/>
      <c r="O252" s="28">
        <f>SUM(P252:R252)</f>
        <v>0</v>
      </c>
      <c r="P252" s="28"/>
      <c r="Q252" s="28"/>
      <c r="R252" s="28"/>
      <c r="ID252" s="3"/>
      <c r="IE252"/>
      <c r="IF252"/>
      <c r="IG252"/>
    </row>
    <row r="253" spans="1:241" ht="21.75">
      <c r="A253" s="25"/>
      <c r="B253" s="25"/>
      <c r="C253" s="25">
        <v>4750</v>
      </c>
      <c r="D253" s="29" t="s">
        <v>82</v>
      </c>
      <c r="E253" s="37">
        <v>9000</v>
      </c>
      <c r="F253" s="28">
        <f>SUM(G253,O253)</f>
        <v>8832.34</v>
      </c>
      <c r="G253" s="28">
        <f>SUM(H253:N253)</f>
        <v>8832.34</v>
      </c>
      <c r="H253" s="28"/>
      <c r="I253" s="28">
        <v>8832.34</v>
      </c>
      <c r="J253" s="28"/>
      <c r="K253" s="28"/>
      <c r="L253" s="28"/>
      <c r="M253" s="28"/>
      <c r="N253" s="28"/>
      <c r="O253" s="28">
        <f>SUM(P253:R253)</f>
        <v>0</v>
      </c>
      <c r="P253" s="28"/>
      <c r="Q253" s="28"/>
      <c r="R253" s="28"/>
      <c r="ID253" s="3"/>
      <c r="IE253"/>
      <c r="IF253"/>
      <c r="IG253"/>
    </row>
    <row r="254" spans="1:241" ht="21.75">
      <c r="A254" s="25"/>
      <c r="B254" s="25"/>
      <c r="C254" s="25">
        <v>6050</v>
      </c>
      <c r="D254" s="26" t="s">
        <v>30</v>
      </c>
      <c r="E254" s="37">
        <v>851644</v>
      </c>
      <c r="F254" s="28">
        <f>SUM(G254,O254)</f>
        <v>851644</v>
      </c>
      <c r="G254" s="28">
        <f>SUM(H254:N254)</f>
        <v>0</v>
      </c>
      <c r="H254" s="28"/>
      <c r="I254" s="28"/>
      <c r="J254" s="28"/>
      <c r="K254" s="28"/>
      <c r="L254" s="28"/>
      <c r="M254" s="28"/>
      <c r="N254" s="28"/>
      <c r="O254" s="28">
        <f>SUM(P254:R254)</f>
        <v>851644</v>
      </c>
      <c r="P254" s="27">
        <f>900000-23500-5000-19856</f>
        <v>851644</v>
      </c>
      <c r="Q254" s="28"/>
      <c r="R254" s="28"/>
      <c r="ID254" s="3"/>
      <c r="IE254"/>
      <c r="IF254"/>
      <c r="IG254"/>
    </row>
    <row r="255" spans="1:241" ht="12.75">
      <c r="A255" s="25"/>
      <c r="B255" s="25"/>
      <c r="C255" s="25">
        <v>6060</v>
      </c>
      <c r="D255" s="26" t="s">
        <v>138</v>
      </c>
      <c r="E255" s="37">
        <v>94856</v>
      </c>
      <c r="F255" s="28">
        <f>SUM(G255,O255)</f>
        <v>94856</v>
      </c>
      <c r="G255" s="28">
        <f>SUM(H255:N255)</f>
        <v>0</v>
      </c>
      <c r="H255" s="28"/>
      <c r="I255" s="28"/>
      <c r="J255" s="28"/>
      <c r="K255" s="28"/>
      <c r="L255" s="28"/>
      <c r="M255" s="28"/>
      <c r="N255" s="28"/>
      <c r="O255" s="28">
        <f>SUM(P255:R255)</f>
        <v>94856</v>
      </c>
      <c r="P255" s="28">
        <f>46500+23500+5000+19856</f>
        <v>94856</v>
      </c>
      <c r="Q255" s="28"/>
      <c r="R255" s="28"/>
      <c r="ID255" s="3"/>
      <c r="IE255"/>
      <c r="IF255"/>
      <c r="IG255"/>
    </row>
    <row r="256" spans="1:241" ht="12.75">
      <c r="A256" s="21"/>
      <c r="B256" s="21">
        <v>80110</v>
      </c>
      <c r="C256" s="21"/>
      <c r="D256" s="42" t="s">
        <v>139</v>
      </c>
      <c r="E256" s="23">
        <v>6225372</v>
      </c>
      <c r="F256" s="24">
        <f>SUM(F257:F280)</f>
        <v>6197617.569999999</v>
      </c>
      <c r="G256" s="23">
        <f>SUM(G257:G280)</f>
        <v>6197617.569999999</v>
      </c>
      <c r="H256" s="24">
        <f>SUM(H257:H280)</f>
        <v>4730871.34</v>
      </c>
      <c r="I256" s="24">
        <f>SUM(I257:I280)</f>
        <v>608132.28</v>
      </c>
      <c r="J256" s="24">
        <f>SUM(J257:J280)</f>
        <v>570000</v>
      </c>
      <c r="K256" s="24">
        <f>SUM(K257:K280)</f>
        <v>288613.95</v>
      </c>
      <c r="L256" s="24">
        <f>SUM(L257:L280)</f>
        <v>0</v>
      </c>
      <c r="M256" s="24">
        <f>SUM(M257:M280)</f>
        <v>0</v>
      </c>
      <c r="N256" s="24">
        <f>SUM(N257:N280)</f>
        <v>0</v>
      </c>
      <c r="O256" s="24">
        <f>SUM(O257:O280)</f>
        <v>0</v>
      </c>
      <c r="P256" s="24">
        <f>SUM(P257:P280)</f>
        <v>0</v>
      </c>
      <c r="Q256" s="24">
        <f>SUM(Q257:Q280)</f>
        <v>0</v>
      </c>
      <c r="R256" s="24">
        <f>SUM(R257:R280)</f>
        <v>0</v>
      </c>
      <c r="ID256" s="3"/>
      <c r="IE256"/>
      <c r="IF256"/>
      <c r="IG256"/>
    </row>
    <row r="257" spans="1:241" ht="21.75">
      <c r="A257" s="25"/>
      <c r="B257" s="25"/>
      <c r="C257" s="25">
        <v>2590</v>
      </c>
      <c r="D257" s="60" t="s">
        <v>140</v>
      </c>
      <c r="E257" s="27">
        <v>570000</v>
      </c>
      <c r="F257" s="28">
        <f>SUM(G257,O257)</f>
        <v>570000</v>
      </c>
      <c r="G257" s="28">
        <f>SUM(H257:N257)</f>
        <v>570000</v>
      </c>
      <c r="H257" s="28"/>
      <c r="I257" s="28"/>
      <c r="J257" s="28">
        <f>500000+150000-80000</f>
        <v>570000</v>
      </c>
      <c r="K257" s="28"/>
      <c r="L257" s="28"/>
      <c r="M257" s="28"/>
      <c r="N257" s="28"/>
      <c r="O257" s="28">
        <f>SUM(P257:R257)</f>
        <v>0</v>
      </c>
      <c r="P257" s="28"/>
      <c r="Q257" s="28"/>
      <c r="R257" s="28"/>
      <c r="ID257" s="3"/>
      <c r="IE257"/>
      <c r="IF257"/>
      <c r="IG257"/>
    </row>
    <row r="258" spans="1:241" ht="21.75">
      <c r="A258" s="25"/>
      <c r="B258" s="25"/>
      <c r="C258" s="25">
        <v>3020</v>
      </c>
      <c r="D258" s="29" t="s">
        <v>47</v>
      </c>
      <c r="E258" s="27">
        <v>43325</v>
      </c>
      <c r="F258" s="28">
        <f>SUM(G258,O258)</f>
        <v>43307.95</v>
      </c>
      <c r="G258" s="28">
        <f>SUM(H258:N258)</f>
        <v>43307.95</v>
      </c>
      <c r="H258" s="28"/>
      <c r="I258" s="28"/>
      <c r="J258" s="28"/>
      <c r="K258" s="28">
        <v>43307.95</v>
      </c>
      <c r="L258" s="28"/>
      <c r="M258" s="28"/>
      <c r="N258" s="28"/>
      <c r="O258" s="28">
        <f>SUM(P258:R258)</f>
        <v>0</v>
      </c>
      <c r="P258" s="28"/>
      <c r="Q258" s="28"/>
      <c r="R258" s="28"/>
      <c r="ID258" s="3"/>
      <c r="IE258"/>
      <c r="IF258"/>
      <c r="IG258"/>
    </row>
    <row r="259" spans="1:241" ht="12.75">
      <c r="A259" s="25"/>
      <c r="B259" s="25"/>
      <c r="C259" s="25">
        <v>4010</v>
      </c>
      <c r="D259" s="29" t="s">
        <v>111</v>
      </c>
      <c r="E259" s="27">
        <v>3788569</v>
      </c>
      <c r="F259" s="28">
        <f>SUM(G259,O259)</f>
        <v>3777169.23</v>
      </c>
      <c r="G259" s="28">
        <f>SUM(H259:N259)</f>
        <v>3777169.23</v>
      </c>
      <c r="H259" s="28">
        <v>3777169.23</v>
      </c>
      <c r="I259" s="28"/>
      <c r="J259" s="28"/>
      <c r="K259" s="28"/>
      <c r="L259" s="28"/>
      <c r="M259" s="28"/>
      <c r="N259" s="28"/>
      <c r="O259" s="28">
        <f>SUM(P259:R259)</f>
        <v>0</v>
      </c>
      <c r="P259" s="28"/>
      <c r="Q259" s="28"/>
      <c r="R259" s="28"/>
      <c r="ID259" s="3"/>
      <c r="IE259"/>
      <c r="IF259"/>
      <c r="IG259"/>
    </row>
    <row r="260" spans="1:241" ht="12.75">
      <c r="A260" s="25"/>
      <c r="B260" s="25"/>
      <c r="C260" s="25">
        <v>4040</v>
      </c>
      <c r="D260" s="29" t="s">
        <v>68</v>
      </c>
      <c r="E260" s="27">
        <v>273370</v>
      </c>
      <c r="F260" s="28">
        <f>SUM(G260,O260)</f>
        <v>273341.91</v>
      </c>
      <c r="G260" s="28">
        <f>SUM(H260:N260)</f>
        <v>273341.91</v>
      </c>
      <c r="H260" s="28">
        <v>273341.91</v>
      </c>
      <c r="I260" s="28"/>
      <c r="J260" s="28"/>
      <c r="K260" s="28"/>
      <c r="L260" s="28"/>
      <c r="M260" s="28"/>
      <c r="N260" s="28"/>
      <c r="O260" s="28">
        <f>SUM(P260:R260)</f>
        <v>0</v>
      </c>
      <c r="P260" s="28"/>
      <c r="Q260" s="28"/>
      <c r="R260" s="28"/>
      <c r="ID260" s="3"/>
      <c r="IE260"/>
      <c r="IF260"/>
      <c r="IG260"/>
    </row>
    <row r="261" spans="1:241" ht="12.75">
      <c r="A261" s="25"/>
      <c r="B261" s="25"/>
      <c r="C261" s="25">
        <v>4110</v>
      </c>
      <c r="D261" s="29" t="s">
        <v>36</v>
      </c>
      <c r="E261" s="27">
        <v>593884</v>
      </c>
      <c r="F261" s="28">
        <f>SUM(G261,O261)</f>
        <v>592549.58</v>
      </c>
      <c r="G261" s="28">
        <f>SUM(H261:N261)</f>
        <v>592549.58</v>
      </c>
      <c r="H261" s="28">
        <v>592549.58</v>
      </c>
      <c r="I261" s="28"/>
      <c r="J261" s="28"/>
      <c r="K261" s="28"/>
      <c r="L261" s="28"/>
      <c r="M261" s="28"/>
      <c r="N261" s="28"/>
      <c r="O261" s="28">
        <f>SUM(P261:R261)</f>
        <v>0</v>
      </c>
      <c r="P261" s="28"/>
      <c r="Q261" s="28"/>
      <c r="R261" s="28"/>
      <c r="ID261" s="3"/>
      <c r="IE261"/>
      <c r="IF261"/>
      <c r="IG261"/>
    </row>
    <row r="262" spans="1:241" ht="12.75">
      <c r="A262" s="25"/>
      <c r="B262" s="25"/>
      <c r="C262" s="25">
        <v>4120</v>
      </c>
      <c r="D262" s="29" t="s">
        <v>37</v>
      </c>
      <c r="E262" s="27">
        <v>95020</v>
      </c>
      <c r="F262" s="28">
        <f>SUM(G262,O262)</f>
        <v>87030.62</v>
      </c>
      <c r="G262" s="28">
        <f>SUM(H262:N262)</f>
        <v>87030.62</v>
      </c>
      <c r="H262" s="28">
        <v>87030.62</v>
      </c>
      <c r="I262" s="28"/>
      <c r="J262" s="28"/>
      <c r="K262" s="28"/>
      <c r="L262" s="28"/>
      <c r="M262" s="28"/>
      <c r="N262" s="28"/>
      <c r="O262" s="28">
        <f>SUM(P262:R262)</f>
        <v>0</v>
      </c>
      <c r="P262" s="28"/>
      <c r="Q262" s="28"/>
      <c r="R262" s="28"/>
      <c r="ID262" s="3"/>
      <c r="IE262"/>
      <c r="IF262"/>
      <c r="IG262"/>
    </row>
    <row r="263" spans="1:241" ht="12.75">
      <c r="A263" s="25"/>
      <c r="B263" s="25"/>
      <c r="C263" s="25">
        <v>4170</v>
      </c>
      <c r="D263" s="29" t="s">
        <v>141</v>
      </c>
      <c r="E263" s="27">
        <v>1500</v>
      </c>
      <c r="F263" s="28">
        <f>SUM(G263,O263)</f>
        <v>780</v>
      </c>
      <c r="G263" s="28">
        <f>SUM(H263:N263)</f>
        <v>780</v>
      </c>
      <c r="H263" s="28">
        <v>780</v>
      </c>
      <c r="I263" s="28"/>
      <c r="J263" s="28"/>
      <c r="K263" s="28"/>
      <c r="L263" s="28"/>
      <c r="M263" s="28"/>
      <c r="N263" s="28"/>
      <c r="O263" s="28">
        <f>SUM(P263:R263)</f>
        <v>0</v>
      </c>
      <c r="P263" s="28"/>
      <c r="Q263" s="28"/>
      <c r="R263" s="28"/>
      <c r="ID263" s="3"/>
      <c r="IE263"/>
      <c r="IF263"/>
      <c r="IG263"/>
    </row>
    <row r="264" spans="1:241" ht="12.75">
      <c r="A264" s="25"/>
      <c r="B264" s="25"/>
      <c r="C264" s="25">
        <v>4210</v>
      </c>
      <c r="D264" s="29" t="s">
        <v>71</v>
      </c>
      <c r="E264" s="27">
        <v>251818</v>
      </c>
      <c r="F264" s="28">
        <f>SUM(G264,O264)</f>
        <v>251795.39</v>
      </c>
      <c r="G264" s="28">
        <f>SUM(H264:N264)</f>
        <v>251795.39</v>
      </c>
      <c r="H264" s="28"/>
      <c r="I264" s="28">
        <v>251795.39</v>
      </c>
      <c r="J264" s="28"/>
      <c r="K264" s="28"/>
      <c r="L264" s="28"/>
      <c r="M264" s="28"/>
      <c r="N264" s="28"/>
      <c r="O264" s="28">
        <f>SUM(P264:R264)</f>
        <v>0</v>
      </c>
      <c r="P264" s="28"/>
      <c r="Q264" s="28"/>
      <c r="R264" s="28"/>
      <c r="ID264" s="3"/>
      <c r="IE264"/>
      <c r="IF264"/>
      <c r="IG264"/>
    </row>
    <row r="265" spans="1:241" ht="12.75">
      <c r="A265" s="25"/>
      <c r="B265" s="25"/>
      <c r="C265" s="25">
        <v>4230</v>
      </c>
      <c r="D265" s="29" t="s">
        <v>128</v>
      </c>
      <c r="E265" s="27">
        <v>1200</v>
      </c>
      <c r="F265" s="28">
        <f>SUM(G265,O265)</f>
        <v>1190.56</v>
      </c>
      <c r="G265" s="28">
        <f>SUM(H265:N265)</f>
        <v>1190.56</v>
      </c>
      <c r="H265" s="28"/>
      <c r="I265" s="28">
        <v>1190.56</v>
      </c>
      <c r="J265" s="28"/>
      <c r="K265" s="28"/>
      <c r="L265" s="28"/>
      <c r="M265" s="28"/>
      <c r="N265" s="28"/>
      <c r="O265" s="28">
        <f>SUM(P265:R265)</f>
        <v>0</v>
      </c>
      <c r="P265" s="28"/>
      <c r="Q265" s="28"/>
      <c r="R265" s="28"/>
      <c r="ID265" s="3"/>
      <c r="IE265"/>
      <c r="IF265"/>
      <c r="IG265"/>
    </row>
    <row r="266" spans="1:241" ht="21.75">
      <c r="A266" s="25"/>
      <c r="B266" s="25"/>
      <c r="C266" s="25">
        <v>4240</v>
      </c>
      <c r="D266" s="29" t="s">
        <v>129</v>
      </c>
      <c r="E266" s="27">
        <v>9940</v>
      </c>
      <c r="F266" s="28">
        <f>SUM(G266,O266)</f>
        <v>9933.15</v>
      </c>
      <c r="G266" s="28">
        <f>SUM(H266:N266)</f>
        <v>9933.15</v>
      </c>
      <c r="H266" s="28"/>
      <c r="I266" s="28">
        <v>9933.15</v>
      </c>
      <c r="J266" s="28"/>
      <c r="K266" s="28"/>
      <c r="L266" s="28"/>
      <c r="M266" s="28"/>
      <c r="N266" s="28"/>
      <c r="O266" s="28">
        <f>SUM(P266:R266)</f>
        <v>0</v>
      </c>
      <c r="P266" s="28"/>
      <c r="Q266" s="28"/>
      <c r="R266" s="28"/>
      <c r="ID266" s="3"/>
      <c r="IE266"/>
      <c r="IF266"/>
      <c r="IG266"/>
    </row>
    <row r="267" spans="1:241" ht="12.75">
      <c r="A267" s="25"/>
      <c r="B267" s="25"/>
      <c r="C267" s="25">
        <v>4260</v>
      </c>
      <c r="D267" s="29" t="s">
        <v>62</v>
      </c>
      <c r="E267" s="27">
        <v>57000</v>
      </c>
      <c r="F267" s="28">
        <f>SUM(G267,O267)</f>
        <v>51891.56</v>
      </c>
      <c r="G267" s="28">
        <f>SUM(H267:N267)</f>
        <v>51891.56</v>
      </c>
      <c r="H267" s="28"/>
      <c r="I267" s="28">
        <v>51891.56</v>
      </c>
      <c r="J267" s="28"/>
      <c r="K267" s="28"/>
      <c r="L267" s="28"/>
      <c r="M267" s="28"/>
      <c r="N267" s="28"/>
      <c r="O267" s="28">
        <f>SUM(P267:R267)</f>
        <v>0</v>
      </c>
      <c r="P267" s="28"/>
      <c r="Q267" s="28"/>
      <c r="R267" s="28"/>
      <c r="ID267" s="3"/>
      <c r="IE267"/>
      <c r="IF267"/>
      <c r="IG267"/>
    </row>
    <row r="268" spans="1:241" ht="12.75">
      <c r="A268" s="25"/>
      <c r="B268" s="25"/>
      <c r="C268" s="25">
        <v>4270</v>
      </c>
      <c r="D268" s="29" t="s">
        <v>75</v>
      </c>
      <c r="E268" s="27">
        <v>6300</v>
      </c>
      <c r="F268" s="28">
        <f>SUM(G268,O268)</f>
        <v>6273.39</v>
      </c>
      <c r="G268" s="28">
        <f>SUM(H268:N268)</f>
        <v>6273.39</v>
      </c>
      <c r="H268" s="28"/>
      <c r="I268" s="28">
        <v>6273.39</v>
      </c>
      <c r="J268" s="28"/>
      <c r="K268" s="28"/>
      <c r="L268" s="28"/>
      <c r="M268" s="28"/>
      <c r="N268" s="28"/>
      <c r="O268" s="28">
        <f>SUM(P268:R268)</f>
        <v>0</v>
      </c>
      <c r="P268" s="28"/>
      <c r="Q268" s="28"/>
      <c r="R268" s="28"/>
      <c r="ID268" s="3"/>
      <c r="IE268"/>
      <c r="IF268"/>
      <c r="IG268"/>
    </row>
    <row r="269" spans="1:241" ht="12.75">
      <c r="A269" s="25"/>
      <c r="B269" s="25"/>
      <c r="C269" s="25">
        <v>4280</v>
      </c>
      <c r="D269" s="29" t="s">
        <v>76</v>
      </c>
      <c r="E269" s="27">
        <v>5200</v>
      </c>
      <c r="F269" s="28">
        <f>SUM(G269,O269)</f>
        <v>4736</v>
      </c>
      <c r="G269" s="28">
        <f>SUM(H269:N269)</f>
        <v>4736</v>
      </c>
      <c r="H269" s="28"/>
      <c r="I269" s="28">
        <v>4736</v>
      </c>
      <c r="J269" s="28"/>
      <c r="K269" s="28"/>
      <c r="L269" s="28"/>
      <c r="M269" s="28"/>
      <c r="N269" s="28"/>
      <c r="O269" s="28">
        <f>SUM(P269:R269)</f>
        <v>0</v>
      </c>
      <c r="P269" s="28"/>
      <c r="Q269" s="28"/>
      <c r="R269" s="28"/>
      <c r="ID269" s="3"/>
      <c r="IE269"/>
      <c r="IF269"/>
      <c r="IG269"/>
    </row>
    <row r="270" spans="1:241" ht="12.75">
      <c r="A270" s="25"/>
      <c r="B270" s="25"/>
      <c r="C270" s="25">
        <v>4300</v>
      </c>
      <c r="D270" s="29" t="s">
        <v>63</v>
      </c>
      <c r="E270" s="27">
        <v>246000</v>
      </c>
      <c r="F270" s="28">
        <f>SUM(G270,O270)</f>
        <v>245655.97</v>
      </c>
      <c r="G270" s="28">
        <f>SUM(H270:N270)</f>
        <v>245655.97</v>
      </c>
      <c r="H270" s="28"/>
      <c r="I270" s="28">
        <v>245655.97</v>
      </c>
      <c r="J270" s="28"/>
      <c r="K270" s="28"/>
      <c r="L270" s="28"/>
      <c r="M270" s="28"/>
      <c r="N270" s="28"/>
      <c r="O270" s="28">
        <f>SUM(P270:R270)</f>
        <v>0</v>
      </c>
      <c r="P270" s="28"/>
      <c r="Q270" s="28"/>
      <c r="R270" s="28"/>
      <c r="ID270" s="3"/>
      <c r="IE270"/>
      <c r="IF270"/>
      <c r="IG270"/>
    </row>
    <row r="271" spans="1:241" ht="12.75">
      <c r="A271" s="25"/>
      <c r="B271" s="25"/>
      <c r="C271" s="25">
        <v>4350</v>
      </c>
      <c r="D271" s="29" t="s">
        <v>77</v>
      </c>
      <c r="E271" s="27">
        <v>2500</v>
      </c>
      <c r="F271" s="28">
        <f>SUM(G271,O271)</f>
        <v>2486.01</v>
      </c>
      <c r="G271" s="28">
        <f>SUM(H271:N271)</f>
        <v>2486.01</v>
      </c>
      <c r="H271" s="28"/>
      <c r="I271" s="28">
        <v>2486.01</v>
      </c>
      <c r="J271" s="28"/>
      <c r="K271" s="28"/>
      <c r="L271" s="28"/>
      <c r="M271" s="28"/>
      <c r="N271" s="28"/>
      <c r="O271" s="28">
        <f>SUM(P271:R271)</f>
        <v>0</v>
      </c>
      <c r="P271" s="28"/>
      <c r="Q271" s="28"/>
      <c r="R271" s="28"/>
      <c r="ID271" s="3"/>
      <c r="IE271"/>
      <c r="IF271"/>
      <c r="IG271"/>
    </row>
    <row r="272" spans="1:241" ht="21.75">
      <c r="A272" s="25"/>
      <c r="B272" s="25"/>
      <c r="C272" s="25">
        <v>4360</v>
      </c>
      <c r="D272" s="29" t="s">
        <v>78</v>
      </c>
      <c r="E272" s="27">
        <v>4250</v>
      </c>
      <c r="F272" s="28">
        <f>SUM(G272,O272)</f>
        <v>4248.14</v>
      </c>
      <c r="G272" s="28">
        <f>SUM(H272:N272)</f>
        <v>4248.14</v>
      </c>
      <c r="H272" s="28"/>
      <c r="I272" s="28">
        <v>4248.14</v>
      </c>
      <c r="J272" s="28"/>
      <c r="K272" s="28"/>
      <c r="L272" s="28"/>
      <c r="M272" s="28"/>
      <c r="N272" s="28"/>
      <c r="O272" s="28">
        <f>SUM(P272:R272)</f>
        <v>0</v>
      </c>
      <c r="P272" s="28"/>
      <c r="Q272" s="28"/>
      <c r="R272" s="28"/>
      <c r="ID272" s="3"/>
      <c r="IE272"/>
      <c r="IF272"/>
      <c r="IG272"/>
    </row>
    <row r="273" spans="1:241" ht="21.75">
      <c r="A273" s="25"/>
      <c r="B273" s="25"/>
      <c r="C273" s="25">
        <v>4370</v>
      </c>
      <c r="D273" s="29" t="s">
        <v>79</v>
      </c>
      <c r="E273" s="27">
        <v>3830</v>
      </c>
      <c r="F273" s="28">
        <f>SUM(G273,O273)</f>
        <v>3829.98</v>
      </c>
      <c r="G273" s="28">
        <f>SUM(H273:N273)</f>
        <v>3829.98</v>
      </c>
      <c r="H273" s="28"/>
      <c r="I273" s="28">
        <v>3829.98</v>
      </c>
      <c r="J273" s="28"/>
      <c r="K273" s="28"/>
      <c r="L273" s="28"/>
      <c r="M273" s="28"/>
      <c r="N273" s="28"/>
      <c r="O273" s="28">
        <f>SUM(P273:R273)</f>
        <v>0</v>
      </c>
      <c r="P273" s="28"/>
      <c r="Q273" s="28"/>
      <c r="R273" s="28"/>
      <c r="ID273" s="3"/>
      <c r="IE273"/>
      <c r="IF273"/>
      <c r="IG273"/>
    </row>
    <row r="274" spans="1:241" ht="12.75">
      <c r="A274" s="25"/>
      <c r="B274" s="25"/>
      <c r="C274" s="25">
        <v>4410</v>
      </c>
      <c r="D274" s="29" t="s">
        <v>56</v>
      </c>
      <c r="E274" s="27">
        <v>8720</v>
      </c>
      <c r="F274" s="28">
        <f>SUM(G274,O274)</f>
        <v>8674.28</v>
      </c>
      <c r="G274" s="28">
        <f>SUM(H274:N274)</f>
        <v>8674.28</v>
      </c>
      <c r="H274" s="28"/>
      <c r="I274" s="28">
        <v>8674.28</v>
      </c>
      <c r="J274" s="28"/>
      <c r="K274" s="28"/>
      <c r="L274" s="28"/>
      <c r="M274" s="28"/>
      <c r="N274" s="28"/>
      <c r="O274" s="28">
        <f>SUM(P274:R274)</f>
        <v>0</v>
      </c>
      <c r="P274" s="28"/>
      <c r="Q274" s="28"/>
      <c r="R274" s="28"/>
      <c r="ID274" s="3"/>
      <c r="IE274"/>
      <c r="IF274"/>
      <c r="IG274"/>
    </row>
    <row r="275" spans="1:241" ht="12.75">
      <c r="A275" s="25"/>
      <c r="B275" s="25"/>
      <c r="C275" s="25">
        <v>4430</v>
      </c>
      <c r="D275" s="29" t="s">
        <v>40</v>
      </c>
      <c r="E275" s="27">
        <v>4800</v>
      </c>
      <c r="F275" s="28">
        <f>SUM(G275,O275)</f>
        <v>4594.89</v>
      </c>
      <c r="G275" s="28">
        <f>SUM(H275:N275)</f>
        <v>4594.89</v>
      </c>
      <c r="H275" s="28"/>
      <c r="I275" s="28">
        <v>4594.89</v>
      </c>
      <c r="J275" s="28"/>
      <c r="K275" s="28"/>
      <c r="L275" s="28"/>
      <c r="M275" s="28"/>
      <c r="N275" s="28"/>
      <c r="O275" s="28">
        <f>SUM(P275:R275)</f>
        <v>0</v>
      </c>
      <c r="P275" s="28"/>
      <c r="Q275" s="28"/>
      <c r="R275" s="28"/>
      <c r="ID275" s="3"/>
      <c r="IE275"/>
      <c r="IF275"/>
      <c r="IG275"/>
    </row>
    <row r="276" spans="1:241" ht="21.75">
      <c r="A276" s="25"/>
      <c r="B276" s="25"/>
      <c r="C276" s="25">
        <v>4440</v>
      </c>
      <c r="D276" s="29" t="s">
        <v>80</v>
      </c>
      <c r="E276" s="27">
        <v>245306</v>
      </c>
      <c r="F276" s="28">
        <f>SUM(G276,O276)</f>
        <v>245306</v>
      </c>
      <c r="G276" s="28">
        <f>SUM(H276:N276)</f>
        <v>245306</v>
      </c>
      <c r="H276" s="28"/>
      <c r="I276" s="28"/>
      <c r="J276" s="28"/>
      <c r="K276" s="28">
        <v>245306</v>
      </c>
      <c r="L276" s="28"/>
      <c r="M276" s="28"/>
      <c r="N276" s="28"/>
      <c r="O276" s="28">
        <f>SUM(P276:R276)</f>
        <v>0</v>
      </c>
      <c r="P276" s="28"/>
      <c r="Q276" s="28"/>
      <c r="R276" s="28"/>
      <c r="ID276" s="3"/>
      <c r="IE276"/>
      <c r="IF276"/>
      <c r="IG276"/>
    </row>
    <row r="277" spans="1:241" ht="12.75">
      <c r="A277" s="25"/>
      <c r="B277" s="25"/>
      <c r="C277" s="25">
        <v>4480</v>
      </c>
      <c r="D277" s="29" t="s">
        <v>132</v>
      </c>
      <c r="E277" s="27">
        <v>260</v>
      </c>
      <c r="F277" s="28">
        <f>SUM(G277,O277)</f>
        <v>255.36</v>
      </c>
      <c r="G277" s="28">
        <f>SUM(H277:N277)</f>
        <v>255.36</v>
      </c>
      <c r="H277" s="28"/>
      <c r="I277" s="28">
        <v>255.36</v>
      </c>
      <c r="J277" s="28"/>
      <c r="K277" s="28"/>
      <c r="L277" s="28"/>
      <c r="M277" s="28"/>
      <c r="N277" s="28"/>
      <c r="O277" s="28">
        <f>SUM(P277:R277)</f>
        <v>0</v>
      </c>
      <c r="P277" s="28"/>
      <c r="Q277" s="28"/>
      <c r="R277" s="28"/>
      <c r="ID277" s="3"/>
      <c r="IE277"/>
      <c r="IF277"/>
      <c r="IG277"/>
    </row>
    <row r="278" spans="1:241" ht="21.75">
      <c r="A278" s="25"/>
      <c r="B278" s="25"/>
      <c r="C278" s="25">
        <v>4700</v>
      </c>
      <c r="D278" s="50" t="s">
        <v>57</v>
      </c>
      <c r="E278" s="27">
        <v>1240</v>
      </c>
      <c r="F278" s="28">
        <f>SUM(G278,O278)</f>
        <v>1240</v>
      </c>
      <c r="G278" s="28">
        <f>SUM(H278:N278)</f>
        <v>1240</v>
      </c>
      <c r="H278" s="28"/>
      <c r="I278" s="28">
        <f>4000-2700-60</f>
        <v>1240</v>
      </c>
      <c r="J278" s="28"/>
      <c r="K278" s="28"/>
      <c r="L278" s="28"/>
      <c r="M278" s="28"/>
      <c r="N278" s="28"/>
      <c r="O278" s="28">
        <f>SUM(P278:R278)</f>
        <v>0</v>
      </c>
      <c r="P278" s="28"/>
      <c r="Q278" s="28"/>
      <c r="R278" s="28"/>
      <c r="ID278" s="3"/>
      <c r="IE278"/>
      <c r="IF278"/>
      <c r="IG278"/>
    </row>
    <row r="279" spans="1:241" ht="32.25">
      <c r="A279" s="25"/>
      <c r="B279" s="25"/>
      <c r="C279" s="25">
        <v>4740</v>
      </c>
      <c r="D279" s="29" t="s">
        <v>81</v>
      </c>
      <c r="E279" s="27">
        <v>2460</v>
      </c>
      <c r="F279" s="28">
        <f>SUM(G279,O279)</f>
        <v>2454.87</v>
      </c>
      <c r="G279" s="28">
        <f>SUM(H279:N279)</f>
        <v>2454.87</v>
      </c>
      <c r="H279" s="28"/>
      <c r="I279" s="28">
        <v>2454.87</v>
      </c>
      <c r="J279" s="28"/>
      <c r="K279" s="28"/>
      <c r="L279" s="28"/>
      <c r="M279" s="28"/>
      <c r="N279" s="28"/>
      <c r="O279" s="28">
        <f>SUM(P279:R279)</f>
        <v>0</v>
      </c>
      <c r="P279" s="28"/>
      <c r="Q279" s="28"/>
      <c r="R279" s="28"/>
      <c r="ID279" s="3"/>
      <c r="IE279"/>
      <c r="IF279"/>
      <c r="IG279"/>
    </row>
    <row r="280" spans="1:241" ht="21.75">
      <c r="A280" s="25"/>
      <c r="B280" s="25"/>
      <c r="C280" s="25">
        <v>4750</v>
      </c>
      <c r="D280" s="29" t="s">
        <v>82</v>
      </c>
      <c r="E280" s="27">
        <v>8880</v>
      </c>
      <c r="F280" s="28">
        <f>SUM(G280,O280)</f>
        <v>8872.73</v>
      </c>
      <c r="G280" s="28">
        <f>SUM(H280:N280)</f>
        <v>8872.73</v>
      </c>
      <c r="H280" s="28"/>
      <c r="I280" s="28">
        <v>8872.73</v>
      </c>
      <c r="J280" s="28"/>
      <c r="K280" s="28"/>
      <c r="L280" s="28"/>
      <c r="M280" s="28"/>
      <c r="N280" s="28"/>
      <c r="O280" s="28">
        <f>SUM(P280:R280)</f>
        <v>0</v>
      </c>
      <c r="P280" s="28"/>
      <c r="Q280" s="28"/>
      <c r="R280" s="28"/>
      <c r="ID280" s="3"/>
      <c r="IE280"/>
      <c r="IF280"/>
      <c r="IG280"/>
    </row>
    <row r="281" spans="1:241" ht="12.75">
      <c r="A281" s="21"/>
      <c r="B281" s="21">
        <v>80113</v>
      </c>
      <c r="C281" s="21"/>
      <c r="D281" s="42" t="s">
        <v>142</v>
      </c>
      <c r="E281" s="23">
        <v>911600</v>
      </c>
      <c r="F281" s="23">
        <f>SUM(F282:F294)</f>
        <v>886822.58</v>
      </c>
      <c r="G281" s="23">
        <f>SUM(G282:G294)</f>
        <v>886822.58</v>
      </c>
      <c r="H281" s="24">
        <f>SUM(H282:H294)</f>
        <v>401829.02</v>
      </c>
      <c r="I281" s="24">
        <f>SUM(I282:I294)</f>
        <v>461859.68</v>
      </c>
      <c r="J281" s="24">
        <f>SUM(J282:J293)</f>
        <v>0</v>
      </c>
      <c r="K281" s="24">
        <f>SUM(K282:K293)</f>
        <v>23133.879999999997</v>
      </c>
      <c r="L281" s="24">
        <f>SUM(L282:L293)</f>
        <v>0</v>
      </c>
      <c r="M281" s="24">
        <f>SUM(M282:M293)</f>
        <v>0</v>
      </c>
      <c r="N281" s="24">
        <f>SUM(N282:N293)</f>
        <v>0</v>
      </c>
      <c r="O281" s="24">
        <f>SUM(O282:O293)</f>
        <v>0</v>
      </c>
      <c r="P281" s="24">
        <f>SUM(P282:P293)</f>
        <v>0</v>
      </c>
      <c r="Q281" s="24">
        <f>SUM(Q282:Q293)</f>
        <v>0</v>
      </c>
      <c r="R281" s="24">
        <f>SUM(R282:R293)</f>
        <v>0</v>
      </c>
      <c r="ID281" s="3"/>
      <c r="IE281"/>
      <c r="IF281"/>
      <c r="IG281"/>
    </row>
    <row r="282" spans="1:241" ht="21.75">
      <c r="A282" s="25"/>
      <c r="B282" s="25"/>
      <c r="C282" s="25">
        <v>3020</v>
      </c>
      <c r="D282" s="29" t="s">
        <v>47</v>
      </c>
      <c r="E282" s="27">
        <v>9000</v>
      </c>
      <c r="F282" s="28">
        <f>SUM(G282,O282)</f>
        <v>8733.88</v>
      </c>
      <c r="G282" s="28">
        <f>SUM(H282:N282)</f>
        <v>8733.88</v>
      </c>
      <c r="H282" s="28"/>
      <c r="I282" s="28"/>
      <c r="J282" s="28"/>
      <c r="K282" s="28">
        <v>8733.88</v>
      </c>
      <c r="L282" s="28"/>
      <c r="M282" s="28"/>
      <c r="N282" s="28"/>
      <c r="O282" s="28">
        <f>SUM(P282:R282)</f>
        <v>0</v>
      </c>
      <c r="P282" s="28"/>
      <c r="Q282" s="28"/>
      <c r="R282" s="28"/>
      <c r="ID282" s="3"/>
      <c r="IE282"/>
      <c r="IF282"/>
      <c r="IG282"/>
    </row>
    <row r="283" spans="1:241" ht="12.75">
      <c r="A283" s="25"/>
      <c r="B283" s="25"/>
      <c r="C283" s="25">
        <v>4010</v>
      </c>
      <c r="D283" s="29" t="s">
        <v>111</v>
      </c>
      <c r="E283" s="27">
        <v>334000</v>
      </c>
      <c r="F283" s="28">
        <f>SUM(G283,O283)</f>
        <v>322400.92</v>
      </c>
      <c r="G283" s="28">
        <f>SUM(H283:N283)</f>
        <v>322400.92</v>
      </c>
      <c r="H283" s="28">
        <v>322400.92</v>
      </c>
      <c r="I283" s="28"/>
      <c r="J283" s="28"/>
      <c r="K283" s="28"/>
      <c r="L283" s="28"/>
      <c r="M283" s="28"/>
      <c r="N283" s="28"/>
      <c r="O283" s="28">
        <f>SUM(P283:R283)</f>
        <v>0</v>
      </c>
      <c r="P283" s="28"/>
      <c r="Q283" s="28"/>
      <c r="R283" s="28"/>
      <c r="ID283" s="3"/>
      <c r="IE283"/>
      <c r="IF283"/>
      <c r="IG283"/>
    </row>
    <row r="284" spans="1:241" ht="12.75">
      <c r="A284" s="25"/>
      <c r="B284" s="25"/>
      <c r="C284" s="25">
        <v>4040</v>
      </c>
      <c r="D284" s="29" t="s">
        <v>68</v>
      </c>
      <c r="E284" s="27">
        <v>20100</v>
      </c>
      <c r="F284" s="28">
        <f>SUM(G284,O284)</f>
        <v>19261.1</v>
      </c>
      <c r="G284" s="28">
        <f>SUM(H284:N284)</f>
        <v>19261.1</v>
      </c>
      <c r="H284" s="28">
        <v>19261.1</v>
      </c>
      <c r="I284" s="28"/>
      <c r="J284" s="28"/>
      <c r="K284" s="28"/>
      <c r="L284" s="28"/>
      <c r="M284" s="28"/>
      <c r="N284" s="28"/>
      <c r="O284" s="28">
        <f>SUM(P284:R284)</f>
        <v>0</v>
      </c>
      <c r="P284" s="28"/>
      <c r="Q284" s="28"/>
      <c r="R284" s="28"/>
      <c r="ID284" s="3"/>
      <c r="IE284"/>
      <c r="IF284"/>
      <c r="IG284"/>
    </row>
    <row r="285" spans="1:241" ht="12.75">
      <c r="A285" s="25"/>
      <c r="B285" s="25"/>
      <c r="C285" s="25">
        <v>4110</v>
      </c>
      <c r="D285" s="29" t="s">
        <v>36</v>
      </c>
      <c r="E285" s="27">
        <v>52600</v>
      </c>
      <c r="F285" s="28">
        <f>SUM(G285,O285)</f>
        <v>50008.09</v>
      </c>
      <c r="G285" s="28">
        <f>SUM(H285:N285)</f>
        <v>50008.09</v>
      </c>
      <c r="H285" s="28">
        <v>50008.09</v>
      </c>
      <c r="I285" s="28"/>
      <c r="J285" s="28"/>
      <c r="K285" s="28"/>
      <c r="L285" s="28"/>
      <c r="M285" s="28"/>
      <c r="N285" s="28"/>
      <c r="O285" s="28">
        <f>SUM(P285:R285)</f>
        <v>0</v>
      </c>
      <c r="P285" s="28"/>
      <c r="Q285" s="28"/>
      <c r="R285" s="28"/>
      <c r="ID285" s="3"/>
      <c r="IE285"/>
      <c r="IF285"/>
      <c r="IG285"/>
    </row>
    <row r="286" spans="1:241" ht="12.75">
      <c r="A286" s="25"/>
      <c r="B286" s="25"/>
      <c r="C286" s="25">
        <v>4120</v>
      </c>
      <c r="D286" s="29" t="s">
        <v>37</v>
      </c>
      <c r="E286" s="27">
        <v>8500</v>
      </c>
      <c r="F286" s="28">
        <f>SUM(G286,O286)</f>
        <v>7158.91</v>
      </c>
      <c r="G286" s="28">
        <f>SUM(H286:N286)</f>
        <v>7158.91</v>
      </c>
      <c r="H286" s="28">
        <v>7158.91</v>
      </c>
      <c r="I286" s="28"/>
      <c r="J286" s="28"/>
      <c r="K286" s="28"/>
      <c r="L286" s="28"/>
      <c r="M286" s="28"/>
      <c r="N286" s="28"/>
      <c r="O286" s="28">
        <f>SUM(P286:R286)</f>
        <v>0</v>
      </c>
      <c r="P286" s="28"/>
      <c r="Q286" s="28"/>
      <c r="R286" s="28"/>
      <c r="ID286" s="3"/>
      <c r="IE286"/>
      <c r="IF286"/>
      <c r="IG286"/>
    </row>
    <row r="287" spans="1:241" ht="12.75">
      <c r="A287" s="25"/>
      <c r="B287" s="25"/>
      <c r="C287" s="25">
        <v>4210</v>
      </c>
      <c r="D287" s="29" t="s">
        <v>71</v>
      </c>
      <c r="E287" s="27">
        <v>326000</v>
      </c>
      <c r="F287" s="28">
        <f>SUM(G287,O287)</f>
        <v>325323.75</v>
      </c>
      <c r="G287" s="28">
        <f>SUM(H287:N287)</f>
        <v>325323.75</v>
      </c>
      <c r="H287" s="28"/>
      <c r="I287" s="28">
        <v>325323.75</v>
      </c>
      <c r="J287" s="28"/>
      <c r="K287" s="28"/>
      <c r="L287" s="28"/>
      <c r="M287" s="28"/>
      <c r="N287" s="28"/>
      <c r="O287" s="28">
        <f>SUM(P287:R287)</f>
        <v>0</v>
      </c>
      <c r="P287" s="28"/>
      <c r="Q287" s="28"/>
      <c r="R287" s="28"/>
      <c r="ID287" s="3"/>
      <c r="IE287"/>
      <c r="IF287"/>
      <c r="IG287"/>
    </row>
    <row r="288" spans="1:241" ht="12.75">
      <c r="A288" s="25"/>
      <c r="B288" s="25"/>
      <c r="C288" s="25">
        <v>4270</v>
      </c>
      <c r="D288" s="29" t="s">
        <v>75</v>
      </c>
      <c r="E288" s="27">
        <v>45000</v>
      </c>
      <c r="F288" s="28">
        <f>SUM(G288,O288)</f>
        <v>42572.73</v>
      </c>
      <c r="G288" s="28">
        <f>SUM(H288:N288)</f>
        <v>42572.73</v>
      </c>
      <c r="H288" s="28"/>
      <c r="I288" s="28">
        <v>42572.73</v>
      </c>
      <c r="J288" s="28"/>
      <c r="K288" s="28"/>
      <c r="L288" s="28"/>
      <c r="M288" s="28"/>
      <c r="N288" s="28"/>
      <c r="O288" s="28">
        <f>SUM(P288:R288)</f>
        <v>0</v>
      </c>
      <c r="P288" s="28"/>
      <c r="Q288" s="28"/>
      <c r="R288" s="28"/>
      <c r="ID288" s="3"/>
      <c r="IE288"/>
      <c r="IF288"/>
      <c r="IG288"/>
    </row>
    <row r="289" spans="1:241" ht="12.75">
      <c r="A289" s="25"/>
      <c r="B289" s="25"/>
      <c r="C289" s="25">
        <v>4280</v>
      </c>
      <c r="D289" s="29" t="s">
        <v>76</v>
      </c>
      <c r="E289" s="27">
        <v>1000</v>
      </c>
      <c r="F289" s="28">
        <f>SUM(G289,O289)</f>
        <v>1020</v>
      </c>
      <c r="G289" s="28">
        <f>SUM(H289:N289)</f>
        <v>1020</v>
      </c>
      <c r="H289" s="28"/>
      <c r="I289" s="28">
        <v>1020</v>
      </c>
      <c r="J289" s="28"/>
      <c r="K289" s="28"/>
      <c r="L289" s="28"/>
      <c r="M289" s="28"/>
      <c r="N289" s="28"/>
      <c r="O289" s="28">
        <f>SUM(P289:R289)</f>
        <v>0</v>
      </c>
      <c r="P289" s="28"/>
      <c r="Q289" s="28"/>
      <c r="R289" s="28"/>
      <c r="ID289" s="3"/>
      <c r="IE289"/>
      <c r="IF289"/>
      <c r="IG289"/>
    </row>
    <row r="290" spans="1:241" ht="12.75">
      <c r="A290" s="25"/>
      <c r="B290" s="25"/>
      <c r="C290" s="25">
        <v>4300</v>
      </c>
      <c r="D290" s="29" t="s">
        <v>63</v>
      </c>
      <c r="E290" s="27">
        <v>75000</v>
      </c>
      <c r="F290" s="28">
        <f>SUM(G290,O290)</f>
        <v>72388.86</v>
      </c>
      <c r="G290" s="28">
        <f>SUM(H290:N290)</f>
        <v>72388.86</v>
      </c>
      <c r="H290" s="28"/>
      <c r="I290" s="28">
        <v>72388.86</v>
      </c>
      <c r="J290" s="28"/>
      <c r="K290" s="28"/>
      <c r="L290" s="28"/>
      <c r="M290" s="28"/>
      <c r="N290" s="28"/>
      <c r="O290" s="28">
        <f>SUM(P290:R290)</f>
        <v>0</v>
      </c>
      <c r="P290" s="28"/>
      <c r="Q290" s="28"/>
      <c r="R290" s="28"/>
      <c r="ID290" s="3"/>
      <c r="IE290"/>
      <c r="IF290"/>
      <c r="IG290"/>
    </row>
    <row r="291" spans="1:241" ht="12.75">
      <c r="A291" s="25"/>
      <c r="B291" s="25"/>
      <c r="C291" s="25">
        <v>4410</v>
      </c>
      <c r="D291" s="29" t="s">
        <v>56</v>
      </c>
      <c r="E291" s="27">
        <v>1000</v>
      </c>
      <c r="F291" s="28">
        <f>SUM(G291,O291)</f>
        <v>930.5</v>
      </c>
      <c r="G291" s="28">
        <f>SUM(H291:N291)</f>
        <v>930.5</v>
      </c>
      <c r="H291" s="28"/>
      <c r="I291" s="28">
        <v>930.5</v>
      </c>
      <c r="J291" s="28"/>
      <c r="K291" s="28"/>
      <c r="L291" s="28"/>
      <c r="M291" s="28"/>
      <c r="N291" s="28"/>
      <c r="O291" s="28">
        <f>SUM(P291:R291)</f>
        <v>0</v>
      </c>
      <c r="P291" s="28"/>
      <c r="Q291" s="28"/>
      <c r="R291" s="28"/>
      <c r="ID291" s="3"/>
      <c r="IE291"/>
      <c r="IF291"/>
      <c r="IG291"/>
    </row>
    <row r="292" spans="1:241" ht="12.75">
      <c r="A292" s="25"/>
      <c r="B292" s="25"/>
      <c r="C292" s="25">
        <v>4430</v>
      </c>
      <c r="D292" s="29" t="s">
        <v>108</v>
      </c>
      <c r="E292" s="27">
        <v>22000</v>
      </c>
      <c r="F292" s="28">
        <f>SUM(G292,O292)</f>
        <v>19623.84</v>
      </c>
      <c r="G292" s="28">
        <f>SUM(H292:N292)</f>
        <v>19623.84</v>
      </c>
      <c r="H292" s="28"/>
      <c r="I292" s="28">
        <v>19623.84</v>
      </c>
      <c r="J292" s="28"/>
      <c r="K292" s="28"/>
      <c r="L292" s="28"/>
      <c r="M292" s="28"/>
      <c r="N292" s="28"/>
      <c r="O292" s="28">
        <f>SUM(P292:R292)</f>
        <v>0</v>
      </c>
      <c r="P292" s="28"/>
      <c r="Q292" s="28"/>
      <c r="R292" s="28"/>
      <c r="ID292" s="3"/>
      <c r="IE292"/>
      <c r="IF292"/>
      <c r="IG292"/>
    </row>
    <row r="293" spans="1:241" ht="21.75">
      <c r="A293" s="25"/>
      <c r="B293" s="25"/>
      <c r="C293" s="25">
        <v>4440</v>
      </c>
      <c r="D293" s="29" t="s">
        <v>80</v>
      </c>
      <c r="E293" s="27">
        <v>14400</v>
      </c>
      <c r="F293" s="28">
        <f>SUM(G293,O293)</f>
        <v>14400</v>
      </c>
      <c r="G293" s="28">
        <f>SUM(H293:N293)</f>
        <v>14400</v>
      </c>
      <c r="H293" s="28"/>
      <c r="I293" s="28"/>
      <c r="J293" s="28"/>
      <c r="K293" s="28">
        <v>14400</v>
      </c>
      <c r="L293" s="28"/>
      <c r="M293" s="28"/>
      <c r="N293" s="28"/>
      <c r="O293" s="28">
        <f>SUM(P293:R293)</f>
        <v>0</v>
      </c>
      <c r="P293" s="28"/>
      <c r="Q293" s="28"/>
      <c r="R293" s="28"/>
      <c r="ID293" s="3"/>
      <c r="IE293"/>
      <c r="IF293"/>
      <c r="IG293"/>
    </row>
    <row r="294" spans="1:241" ht="21.75">
      <c r="A294" s="25"/>
      <c r="B294" s="25"/>
      <c r="C294" s="25">
        <v>4780</v>
      </c>
      <c r="D294" s="47" t="s">
        <v>143</v>
      </c>
      <c r="E294" s="27">
        <v>3000</v>
      </c>
      <c r="F294" s="28">
        <f>SUM(G294,O294)</f>
        <v>3000</v>
      </c>
      <c r="G294" s="28">
        <f>SUM(H294:N294)</f>
        <v>3000</v>
      </c>
      <c r="H294" s="28">
        <v>3000</v>
      </c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ID294" s="3"/>
      <c r="IE294"/>
      <c r="IF294"/>
      <c r="IG294"/>
    </row>
    <row r="295" spans="1:241" ht="12.75">
      <c r="A295" s="21"/>
      <c r="B295" s="21">
        <v>80132</v>
      </c>
      <c r="C295" s="21"/>
      <c r="D295" s="22" t="s">
        <v>144</v>
      </c>
      <c r="E295" s="23">
        <v>20000</v>
      </c>
      <c r="F295" s="24">
        <f>SUM(F296)</f>
        <v>20000</v>
      </c>
      <c r="G295" s="23">
        <f>SUM(G296)</f>
        <v>20000</v>
      </c>
      <c r="H295" s="24">
        <f>SUM(H296)</f>
        <v>0</v>
      </c>
      <c r="I295" s="24">
        <f>SUM(I296)</f>
        <v>0</v>
      </c>
      <c r="J295" s="24">
        <f>SUM(J296)</f>
        <v>20000</v>
      </c>
      <c r="K295" s="24">
        <f>SUM(K296)</f>
        <v>0</v>
      </c>
      <c r="L295" s="24">
        <f>SUM(L296)</f>
        <v>0</v>
      </c>
      <c r="M295" s="24">
        <f>SUM(M296)</f>
        <v>0</v>
      </c>
      <c r="N295" s="24">
        <f>SUM(N296)</f>
        <v>0</v>
      </c>
      <c r="O295" s="24">
        <f>SUM(O296)</f>
        <v>0</v>
      </c>
      <c r="P295" s="24">
        <f>SUM(P296)</f>
        <v>0</v>
      </c>
      <c r="Q295" s="24">
        <f>SUM(Q296)</f>
        <v>0</v>
      </c>
      <c r="R295" s="24">
        <f>SUM(R296)</f>
        <v>0</v>
      </c>
      <c r="ID295" s="3"/>
      <c r="IE295"/>
      <c r="IF295"/>
      <c r="IG295"/>
    </row>
    <row r="296" spans="1:241" ht="12.75">
      <c r="A296" s="25"/>
      <c r="B296" s="25"/>
      <c r="C296" s="25">
        <v>2590</v>
      </c>
      <c r="D296" s="29" t="s">
        <v>145</v>
      </c>
      <c r="E296" s="27">
        <v>20000</v>
      </c>
      <c r="F296" s="28">
        <f>SUM(G296,O296)</f>
        <v>20000</v>
      </c>
      <c r="G296" s="28">
        <f>SUM(H296:N296)</f>
        <v>20000</v>
      </c>
      <c r="H296" s="28"/>
      <c r="I296" s="28"/>
      <c r="J296" s="28">
        <f>10000+10000</f>
        <v>20000</v>
      </c>
      <c r="K296" s="28"/>
      <c r="L296" s="28"/>
      <c r="M296" s="28"/>
      <c r="N296" s="28"/>
      <c r="O296" s="28">
        <f>SUM(P296:R296)</f>
        <v>0</v>
      </c>
      <c r="P296" s="28"/>
      <c r="Q296" s="28"/>
      <c r="R296" s="28"/>
      <c r="ID296" s="3"/>
      <c r="IE296"/>
      <c r="IF296"/>
      <c r="IG296"/>
    </row>
    <row r="297" spans="1:241" ht="21.75">
      <c r="A297" s="21"/>
      <c r="B297" s="21">
        <v>80146</v>
      </c>
      <c r="C297" s="21"/>
      <c r="D297" s="42" t="s">
        <v>146</v>
      </c>
      <c r="E297" s="23">
        <v>74335</v>
      </c>
      <c r="F297" s="24">
        <f>SUM(F298:F300)</f>
        <v>72715.72</v>
      </c>
      <c r="G297" s="23">
        <f>SUM(G298:G300)</f>
        <v>72715.72</v>
      </c>
      <c r="H297" s="24">
        <f>SUM(H298:H300)</f>
        <v>0</v>
      </c>
      <c r="I297" s="24">
        <f>SUM(I298:I300)</f>
        <v>72715.72</v>
      </c>
      <c r="J297" s="24">
        <f>SUM(J298:J300)</f>
        <v>0</v>
      </c>
      <c r="K297" s="24">
        <f>SUM(K298:K300)</f>
        <v>0</v>
      </c>
      <c r="L297" s="24">
        <f>SUM(L298:L300)</f>
        <v>0</v>
      </c>
      <c r="M297" s="24">
        <f>SUM(M298:M300)</f>
        <v>0</v>
      </c>
      <c r="N297" s="24">
        <f>SUM(N298:N300)</f>
        <v>0</v>
      </c>
      <c r="O297" s="24">
        <f>SUM(O298:O300)</f>
        <v>0</v>
      </c>
      <c r="P297" s="24">
        <f>SUM(P298:P300)</f>
        <v>0</v>
      </c>
      <c r="Q297" s="24">
        <f>SUM(Q298:Q300)</f>
        <v>0</v>
      </c>
      <c r="R297" s="24">
        <f>SUM(R298:R300)</f>
        <v>0</v>
      </c>
      <c r="ID297" s="3"/>
      <c r="IE297"/>
      <c r="IF297"/>
      <c r="IG297"/>
    </row>
    <row r="298" spans="1:241" ht="12.75">
      <c r="A298" s="25"/>
      <c r="B298" s="25"/>
      <c r="C298" s="25">
        <v>4300</v>
      </c>
      <c r="D298" s="29" t="s">
        <v>63</v>
      </c>
      <c r="E298" s="27">
        <v>700</v>
      </c>
      <c r="F298" s="28">
        <f>SUM(G298,O298)</f>
        <v>392</v>
      </c>
      <c r="G298" s="28">
        <f>SUM(H298:N298)</f>
        <v>392</v>
      </c>
      <c r="H298" s="28"/>
      <c r="I298" s="28">
        <v>392</v>
      </c>
      <c r="J298" s="28"/>
      <c r="K298" s="28"/>
      <c r="L298" s="28"/>
      <c r="M298" s="28"/>
      <c r="N298" s="28"/>
      <c r="O298" s="28">
        <f>SUM(P298:R298)</f>
        <v>0</v>
      </c>
      <c r="P298" s="28"/>
      <c r="Q298" s="28"/>
      <c r="R298" s="28"/>
      <c r="ID298" s="3"/>
      <c r="IE298"/>
      <c r="IF298"/>
      <c r="IG298"/>
    </row>
    <row r="299" spans="1:241" ht="12.75">
      <c r="A299" s="25"/>
      <c r="B299" s="25"/>
      <c r="C299" s="25">
        <v>4410</v>
      </c>
      <c r="D299" s="29" t="s">
        <v>56</v>
      </c>
      <c r="E299" s="27">
        <v>12835</v>
      </c>
      <c r="F299" s="28">
        <f>SUM(G299,O299)</f>
        <v>12331.62</v>
      </c>
      <c r="G299" s="28">
        <f>SUM(H299:N299)</f>
        <v>12331.62</v>
      </c>
      <c r="H299" s="28"/>
      <c r="I299" s="28">
        <v>12331.62</v>
      </c>
      <c r="J299" s="28"/>
      <c r="K299" s="28"/>
      <c r="L299" s="28"/>
      <c r="M299" s="28"/>
      <c r="N299" s="28"/>
      <c r="O299" s="28">
        <f>SUM(P299:R299)</f>
        <v>0</v>
      </c>
      <c r="P299" s="28"/>
      <c r="Q299" s="28"/>
      <c r="R299" s="28"/>
      <c r="ID299" s="3"/>
      <c r="IE299"/>
      <c r="IF299"/>
      <c r="IG299"/>
    </row>
    <row r="300" spans="1:241" ht="21.75">
      <c r="A300" s="25"/>
      <c r="B300" s="25"/>
      <c r="C300" s="25">
        <v>4700</v>
      </c>
      <c r="D300" s="29" t="s">
        <v>57</v>
      </c>
      <c r="E300" s="27">
        <v>60800</v>
      </c>
      <c r="F300" s="28">
        <f>SUM(G300,O300)</f>
        <v>59992.1</v>
      </c>
      <c r="G300" s="28">
        <f>SUM(H300:N300)</f>
        <v>59992.1</v>
      </c>
      <c r="H300" s="28"/>
      <c r="I300" s="28">
        <v>59992.1</v>
      </c>
      <c r="J300" s="28"/>
      <c r="K300" s="28"/>
      <c r="L300" s="28"/>
      <c r="M300" s="28"/>
      <c r="N300" s="28"/>
      <c r="O300" s="28">
        <f>SUM(P300:R300)</f>
        <v>0</v>
      </c>
      <c r="P300" s="28"/>
      <c r="Q300" s="28"/>
      <c r="R300" s="28"/>
      <c r="ID300" s="3"/>
      <c r="IE300"/>
      <c r="IF300"/>
      <c r="IG300"/>
    </row>
    <row r="301" spans="1:241" ht="12.75">
      <c r="A301" s="21"/>
      <c r="B301" s="21">
        <v>80148</v>
      </c>
      <c r="C301" s="21"/>
      <c r="D301" s="42" t="s">
        <v>147</v>
      </c>
      <c r="E301" s="23">
        <v>258382</v>
      </c>
      <c r="F301" s="24">
        <f>SUM(F302:F314)</f>
        <v>257777.61</v>
      </c>
      <c r="G301" s="23">
        <f>SUM(G302:G314)</f>
        <v>257777.61</v>
      </c>
      <c r="H301" s="24">
        <f>SUM(H302:H314)</f>
        <v>220543.72999999998</v>
      </c>
      <c r="I301" s="24">
        <f>SUM(I302:I314)</f>
        <v>27788.88</v>
      </c>
      <c r="J301" s="24">
        <f>SUM(J302:J314)</f>
        <v>0</v>
      </c>
      <c r="K301" s="24">
        <f>SUM(K302:K314)</f>
        <v>9445</v>
      </c>
      <c r="L301" s="24">
        <f>SUM(L302:L314)</f>
        <v>0</v>
      </c>
      <c r="M301" s="24">
        <f>SUM(M302:M314)</f>
        <v>0</v>
      </c>
      <c r="N301" s="24">
        <f>SUM(N302:N314)</f>
        <v>0</v>
      </c>
      <c r="O301" s="24">
        <f>SUM(O302:O314)</f>
        <v>0</v>
      </c>
      <c r="P301" s="24">
        <f>SUM(P302:P314)</f>
        <v>0</v>
      </c>
      <c r="Q301" s="24">
        <f>SUM(Q302:Q314)</f>
        <v>0</v>
      </c>
      <c r="R301" s="24">
        <f>SUM(R302:R314)</f>
        <v>0</v>
      </c>
      <c r="ID301" s="3"/>
      <c r="IE301"/>
      <c r="IF301"/>
      <c r="IG301"/>
    </row>
    <row r="302" spans="1:241" ht="21.75">
      <c r="A302" s="21"/>
      <c r="B302" s="21"/>
      <c r="C302" s="25">
        <v>3020</v>
      </c>
      <c r="D302" s="29" t="s">
        <v>47</v>
      </c>
      <c r="E302" s="27">
        <v>1900</v>
      </c>
      <c r="F302" s="28">
        <f>SUM(G302,O302)</f>
        <v>1881</v>
      </c>
      <c r="G302" s="28">
        <f>SUM(H302:N302)</f>
        <v>1881</v>
      </c>
      <c r="H302" s="28"/>
      <c r="I302" s="28"/>
      <c r="J302" s="28"/>
      <c r="K302" s="28">
        <v>1881</v>
      </c>
      <c r="L302" s="28"/>
      <c r="M302" s="28"/>
      <c r="N302" s="28"/>
      <c r="O302" s="28">
        <f>SUM(P302:R302)</f>
        <v>0</v>
      </c>
      <c r="P302" s="28"/>
      <c r="Q302" s="28"/>
      <c r="R302" s="28"/>
      <c r="ID302" s="3"/>
      <c r="IE302"/>
      <c r="IF302"/>
      <c r="IG302"/>
    </row>
    <row r="303" spans="1:241" ht="12.75">
      <c r="A303" s="25"/>
      <c r="B303" s="25"/>
      <c r="C303" s="25">
        <v>4010</v>
      </c>
      <c r="D303" s="29" t="s">
        <v>111</v>
      </c>
      <c r="E303" s="27">
        <v>173800</v>
      </c>
      <c r="F303" s="28">
        <f>SUM(G303,O303)</f>
        <v>173661.55</v>
      </c>
      <c r="G303" s="28">
        <f>SUM(H303:N303)</f>
        <v>173661.55</v>
      </c>
      <c r="H303" s="28">
        <v>173661.55</v>
      </c>
      <c r="I303" s="28"/>
      <c r="J303" s="28"/>
      <c r="K303" s="28"/>
      <c r="L303" s="28"/>
      <c r="M303" s="28"/>
      <c r="N303" s="28"/>
      <c r="O303" s="28">
        <f>SUM(P303:R303)</f>
        <v>0</v>
      </c>
      <c r="P303" s="28"/>
      <c r="Q303" s="28"/>
      <c r="R303" s="28"/>
      <c r="ID303" s="3"/>
      <c r="IE303"/>
      <c r="IF303"/>
      <c r="IG303"/>
    </row>
    <row r="304" spans="1:241" ht="12.75">
      <c r="A304" s="25"/>
      <c r="B304" s="25"/>
      <c r="C304" s="25">
        <v>4040</v>
      </c>
      <c r="D304" s="29" t="s">
        <v>68</v>
      </c>
      <c r="E304" s="27">
        <v>13308</v>
      </c>
      <c r="F304" s="28">
        <f>SUM(G304,O304)</f>
        <v>13237.31</v>
      </c>
      <c r="G304" s="28">
        <f>SUM(H304:N304)</f>
        <v>13237.31</v>
      </c>
      <c r="H304" s="28">
        <v>13237.31</v>
      </c>
      <c r="I304" s="28"/>
      <c r="J304" s="28"/>
      <c r="K304" s="28"/>
      <c r="L304" s="28"/>
      <c r="M304" s="28"/>
      <c r="N304" s="28"/>
      <c r="O304" s="28">
        <f>SUM(P304:R304)</f>
        <v>0</v>
      </c>
      <c r="P304" s="28"/>
      <c r="Q304" s="28"/>
      <c r="R304" s="28"/>
      <c r="ID304" s="3"/>
      <c r="IE304"/>
      <c r="IF304"/>
      <c r="IG304"/>
    </row>
    <row r="305" spans="1:241" ht="12.75">
      <c r="A305" s="25"/>
      <c r="B305" s="25"/>
      <c r="C305" s="25">
        <v>4110</v>
      </c>
      <c r="D305" s="29" t="s">
        <v>36</v>
      </c>
      <c r="E305" s="27">
        <v>29200</v>
      </c>
      <c r="F305" s="28">
        <f>SUM(G305,O305)</f>
        <v>28991.05</v>
      </c>
      <c r="G305" s="28">
        <f>SUM(H305:N305)</f>
        <v>28991.05</v>
      </c>
      <c r="H305" s="28">
        <v>28991.05</v>
      </c>
      <c r="I305" s="28"/>
      <c r="J305" s="28"/>
      <c r="K305" s="28"/>
      <c r="L305" s="28"/>
      <c r="M305" s="28"/>
      <c r="N305" s="28"/>
      <c r="O305" s="28">
        <f>SUM(P305:R305)</f>
        <v>0</v>
      </c>
      <c r="P305" s="28"/>
      <c r="Q305" s="28"/>
      <c r="R305" s="28"/>
      <c r="ID305" s="3"/>
      <c r="IE305"/>
      <c r="IF305"/>
      <c r="IG305"/>
    </row>
    <row r="306" spans="1:241" ht="12.75">
      <c r="A306" s="25"/>
      <c r="B306" s="25"/>
      <c r="C306" s="25">
        <v>4120</v>
      </c>
      <c r="D306" s="29" t="s">
        <v>37</v>
      </c>
      <c r="E306" s="27">
        <v>4710</v>
      </c>
      <c r="F306" s="28">
        <f>SUM(G306,O306)</f>
        <v>4653.82</v>
      </c>
      <c r="G306" s="28">
        <f>SUM(H306:N306)</f>
        <v>4653.82</v>
      </c>
      <c r="H306" s="28">
        <v>4653.82</v>
      </c>
      <c r="I306" s="28"/>
      <c r="J306" s="28"/>
      <c r="K306" s="28"/>
      <c r="L306" s="28"/>
      <c r="M306" s="28"/>
      <c r="N306" s="28"/>
      <c r="O306" s="28">
        <f>SUM(P306:R306)</f>
        <v>0</v>
      </c>
      <c r="P306" s="28"/>
      <c r="Q306" s="28"/>
      <c r="R306" s="28"/>
      <c r="ID306" s="3"/>
      <c r="IE306"/>
      <c r="IF306"/>
      <c r="IG306"/>
    </row>
    <row r="307" spans="1:241" ht="12.75">
      <c r="A307" s="25"/>
      <c r="B307" s="25"/>
      <c r="C307" s="25">
        <v>4210</v>
      </c>
      <c r="D307" s="29" t="s">
        <v>71</v>
      </c>
      <c r="E307" s="27">
        <v>10100</v>
      </c>
      <c r="F307" s="28">
        <f>SUM(G307,O307)</f>
        <v>10100</v>
      </c>
      <c r="G307" s="28">
        <f>SUM(H307:N307)</f>
        <v>10100</v>
      </c>
      <c r="H307" s="28"/>
      <c r="I307" s="28">
        <v>10100</v>
      </c>
      <c r="J307" s="28"/>
      <c r="K307" s="28"/>
      <c r="L307" s="28"/>
      <c r="M307" s="28"/>
      <c r="N307" s="28"/>
      <c r="O307" s="28">
        <f>SUM(P307:R307)</f>
        <v>0</v>
      </c>
      <c r="P307" s="28"/>
      <c r="Q307" s="28"/>
      <c r="R307" s="28"/>
      <c r="ID307" s="3"/>
      <c r="IE307"/>
      <c r="IF307"/>
      <c r="IG307"/>
    </row>
    <row r="308" spans="1:241" ht="12.75">
      <c r="A308" s="25"/>
      <c r="B308" s="25"/>
      <c r="C308" s="25">
        <v>4230</v>
      </c>
      <c r="D308" s="29" t="s">
        <v>128</v>
      </c>
      <c r="E308" s="27">
        <v>50</v>
      </c>
      <c r="F308" s="28">
        <f>SUM(G308,O308)</f>
        <v>50</v>
      </c>
      <c r="G308" s="28">
        <f>SUM(H308:N308)</f>
        <v>50</v>
      </c>
      <c r="H308" s="28"/>
      <c r="I308" s="28">
        <f>100-50</f>
        <v>50</v>
      </c>
      <c r="J308" s="28"/>
      <c r="K308" s="28"/>
      <c r="L308" s="28"/>
      <c r="M308" s="28"/>
      <c r="N308" s="28"/>
      <c r="O308" s="28">
        <f>SUM(P308:R308)</f>
        <v>0</v>
      </c>
      <c r="P308" s="28"/>
      <c r="Q308" s="28"/>
      <c r="R308" s="28"/>
      <c r="ID308" s="3"/>
      <c r="IE308"/>
      <c r="IF308"/>
      <c r="IG308"/>
    </row>
    <row r="309" spans="1:241" ht="12.75">
      <c r="A309" s="25"/>
      <c r="B309" s="25"/>
      <c r="C309" s="25">
        <v>4260</v>
      </c>
      <c r="D309" s="29" t="s">
        <v>62</v>
      </c>
      <c r="E309" s="27">
        <v>8000</v>
      </c>
      <c r="F309" s="28">
        <f>SUM(G309,O309)</f>
        <v>8000</v>
      </c>
      <c r="G309" s="28">
        <f>SUM(H309:N309)</f>
        <v>8000</v>
      </c>
      <c r="H309" s="28"/>
      <c r="I309" s="28">
        <v>8000</v>
      </c>
      <c r="J309" s="28"/>
      <c r="K309" s="28"/>
      <c r="L309" s="28"/>
      <c r="M309" s="28"/>
      <c r="N309" s="28"/>
      <c r="O309" s="28">
        <f>SUM(P309:R309)</f>
        <v>0</v>
      </c>
      <c r="P309" s="28"/>
      <c r="Q309" s="28"/>
      <c r="R309" s="28"/>
      <c r="ID309" s="3"/>
      <c r="IE309"/>
      <c r="IF309"/>
      <c r="IG309"/>
    </row>
    <row r="310" spans="1:241" ht="12.75">
      <c r="A310" s="25"/>
      <c r="B310" s="25"/>
      <c r="C310" s="25">
        <v>4270</v>
      </c>
      <c r="D310" s="29" t="s">
        <v>75</v>
      </c>
      <c r="E310" s="27">
        <v>5000</v>
      </c>
      <c r="F310" s="28">
        <f>SUM(G310,O310)</f>
        <v>4888.88</v>
      </c>
      <c r="G310" s="28">
        <f>SUM(H310:N310)</f>
        <v>4888.88</v>
      </c>
      <c r="H310" s="28"/>
      <c r="I310" s="28">
        <v>4888.88</v>
      </c>
      <c r="J310" s="28"/>
      <c r="K310" s="28"/>
      <c r="L310" s="28"/>
      <c r="M310" s="28"/>
      <c r="N310" s="28"/>
      <c r="O310" s="28">
        <f>SUM(P310:R310)</f>
        <v>0</v>
      </c>
      <c r="P310" s="28"/>
      <c r="Q310" s="28"/>
      <c r="R310" s="28"/>
      <c r="ID310" s="3"/>
      <c r="IE310"/>
      <c r="IF310"/>
      <c r="IG310"/>
    </row>
    <row r="311" spans="1:241" ht="12.75">
      <c r="A311" s="25"/>
      <c r="B311" s="25"/>
      <c r="C311" s="25">
        <v>4280</v>
      </c>
      <c r="D311" s="29" t="s">
        <v>76</v>
      </c>
      <c r="E311" s="27">
        <v>450</v>
      </c>
      <c r="F311" s="28">
        <f>SUM(G311,O311)</f>
        <v>450</v>
      </c>
      <c r="G311" s="28">
        <f>SUM(H311:N311)</f>
        <v>450</v>
      </c>
      <c r="H311" s="28"/>
      <c r="I311" s="28">
        <f>650-200</f>
        <v>450</v>
      </c>
      <c r="J311" s="28"/>
      <c r="K311" s="28"/>
      <c r="L311" s="28"/>
      <c r="M311" s="28"/>
      <c r="N311" s="28"/>
      <c r="O311" s="28">
        <f>SUM(P311:R311)</f>
        <v>0</v>
      </c>
      <c r="P311" s="28"/>
      <c r="Q311" s="28"/>
      <c r="R311" s="28"/>
      <c r="ID311" s="3"/>
      <c r="IE311"/>
      <c r="IF311"/>
      <c r="IG311"/>
    </row>
    <row r="312" spans="1:241" ht="12.75">
      <c r="A312" s="25"/>
      <c r="B312" s="25"/>
      <c r="C312" s="25">
        <v>4300</v>
      </c>
      <c r="D312" s="29" t="s">
        <v>63</v>
      </c>
      <c r="E312" s="27">
        <v>4300</v>
      </c>
      <c r="F312" s="28">
        <f>SUM(G312,O312)</f>
        <v>4300</v>
      </c>
      <c r="G312" s="28">
        <f>SUM(H312:N312)</f>
        <v>4300</v>
      </c>
      <c r="H312" s="28"/>
      <c r="I312" s="28">
        <v>4300</v>
      </c>
      <c r="J312" s="28"/>
      <c r="K312" s="28"/>
      <c r="L312" s="28"/>
      <c r="M312" s="28"/>
      <c r="N312" s="28"/>
      <c r="O312" s="28">
        <f>SUM(P312:R312)</f>
        <v>0</v>
      </c>
      <c r="P312" s="28"/>
      <c r="Q312" s="28"/>
      <c r="R312" s="28"/>
      <c r="ID312" s="3"/>
      <c r="IE312"/>
      <c r="IF312"/>
      <c r="IG312"/>
    </row>
    <row r="313" spans="1:241" ht="21.75">
      <c r="A313" s="25"/>
      <c r="B313" s="25"/>
      <c r="C313" s="25">
        <v>4440</v>
      </c>
      <c r="D313" s="29" t="s">
        <v>80</v>
      </c>
      <c r="E313" s="27">
        <v>7564</v>
      </c>
      <c r="F313" s="28">
        <f>SUM(G313,O313)</f>
        <v>7564</v>
      </c>
      <c r="G313" s="28">
        <f>SUM(H313:N313)</f>
        <v>7564</v>
      </c>
      <c r="H313" s="28"/>
      <c r="I313" s="28"/>
      <c r="J313" s="28"/>
      <c r="K313" s="28">
        <v>7564</v>
      </c>
      <c r="L313" s="28"/>
      <c r="M313" s="28"/>
      <c r="N313" s="28"/>
      <c r="O313" s="28">
        <f>SUM(P313:R313)</f>
        <v>0</v>
      </c>
      <c r="P313" s="28"/>
      <c r="Q313" s="28"/>
      <c r="R313" s="28"/>
      <c r="ID313" s="3"/>
      <c r="IE313"/>
      <c r="IF313"/>
      <c r="IG313"/>
    </row>
    <row r="314" spans="1:241" ht="21.75">
      <c r="A314" s="25"/>
      <c r="B314" s="25"/>
      <c r="C314" s="25">
        <v>4700</v>
      </c>
      <c r="D314" s="29" t="s">
        <v>57</v>
      </c>
      <c r="E314" s="27">
        <v>0</v>
      </c>
      <c r="F314" s="28">
        <f>SUM(G314,O314)</f>
        <v>0</v>
      </c>
      <c r="G314" s="28">
        <f>SUM(H314:N314)</f>
        <v>0</v>
      </c>
      <c r="H314" s="28"/>
      <c r="I314" s="28">
        <f>200-200</f>
        <v>0</v>
      </c>
      <c r="J314" s="28"/>
      <c r="K314" s="28"/>
      <c r="L314" s="28"/>
      <c r="M314" s="28"/>
      <c r="N314" s="28"/>
      <c r="O314" s="28">
        <f>SUM(P314:R314)</f>
        <v>0</v>
      </c>
      <c r="P314" s="28"/>
      <c r="Q314" s="28"/>
      <c r="R314" s="28"/>
      <c r="ID314" s="3"/>
      <c r="IE314"/>
      <c r="IF314"/>
      <c r="IG314"/>
    </row>
    <row r="315" spans="1:241" ht="12.75">
      <c r="A315" s="21"/>
      <c r="B315" s="21">
        <v>80195</v>
      </c>
      <c r="C315" s="21"/>
      <c r="D315" s="42" t="s">
        <v>113</v>
      </c>
      <c r="E315" s="23">
        <v>85934.99999999999</v>
      </c>
      <c r="F315" s="24">
        <f>SUM(F316:F337)</f>
        <v>72763.62000000001</v>
      </c>
      <c r="G315" s="23">
        <f>SUM(G316:G337)</f>
        <v>72763.62000000001</v>
      </c>
      <c r="H315" s="24">
        <f>SUM(H316:H337)</f>
        <v>1000</v>
      </c>
      <c r="I315" s="24">
        <f>SUM(I316:I337)</f>
        <v>10444.630000000001</v>
      </c>
      <c r="J315" s="24">
        <f>SUM(J316:J337)</f>
        <v>0</v>
      </c>
      <c r="K315" s="24">
        <f>SUM(K316:K337)</f>
        <v>0</v>
      </c>
      <c r="L315" s="24">
        <f>SUM(L316:L337)</f>
        <v>61318.99</v>
      </c>
      <c r="M315" s="24">
        <f>SUM(M316:M337)</f>
        <v>0</v>
      </c>
      <c r="N315" s="24">
        <f>SUM(N316:N337)</f>
        <v>0</v>
      </c>
      <c r="O315" s="24">
        <f>SUM(O316:O337)</f>
        <v>0</v>
      </c>
      <c r="P315" s="24">
        <f>SUM(P316:P337)</f>
        <v>0</v>
      </c>
      <c r="Q315" s="24">
        <f>SUM(Q316:Q337)</f>
        <v>0</v>
      </c>
      <c r="R315" s="24">
        <f>SUM(R316:R337)</f>
        <v>0</v>
      </c>
      <c r="ID315" s="3"/>
      <c r="IE315"/>
      <c r="IF315"/>
      <c r="IG315"/>
    </row>
    <row r="316" spans="1:241" ht="12.75">
      <c r="A316" s="21"/>
      <c r="B316" s="21"/>
      <c r="C316" s="25">
        <v>4117</v>
      </c>
      <c r="D316" s="29" t="s">
        <v>36</v>
      </c>
      <c r="E316" s="27">
        <v>1207.29</v>
      </c>
      <c r="F316" s="28">
        <f>SUM(G316,O316)</f>
        <v>1207.24</v>
      </c>
      <c r="G316" s="28">
        <f>SUM(H316:N316)</f>
        <v>1207.24</v>
      </c>
      <c r="H316" s="38"/>
      <c r="I316" s="38"/>
      <c r="J316" s="38"/>
      <c r="K316" s="38"/>
      <c r="L316" s="38">
        <v>1207.24</v>
      </c>
      <c r="M316" s="38"/>
      <c r="N316" s="38"/>
      <c r="O316" s="38"/>
      <c r="P316" s="38"/>
      <c r="Q316" s="38"/>
      <c r="R316" s="38"/>
      <c r="ID316" s="3"/>
      <c r="IE316"/>
      <c r="IF316"/>
      <c r="IG316"/>
    </row>
    <row r="317" spans="1:241" ht="12.75">
      <c r="A317" s="21"/>
      <c r="B317" s="21"/>
      <c r="C317" s="25">
        <v>4119</v>
      </c>
      <c r="D317" s="29" t="s">
        <v>36</v>
      </c>
      <c r="E317" s="27">
        <v>213.13</v>
      </c>
      <c r="F317" s="28">
        <f>SUM(G317,O317)</f>
        <v>213</v>
      </c>
      <c r="G317" s="28">
        <f>SUM(H317:N317)</f>
        <v>213</v>
      </c>
      <c r="H317" s="38"/>
      <c r="I317" s="38"/>
      <c r="J317" s="38"/>
      <c r="K317" s="38"/>
      <c r="L317" s="38">
        <v>213</v>
      </c>
      <c r="M317" s="38"/>
      <c r="N317" s="38"/>
      <c r="O317" s="38"/>
      <c r="P317" s="38"/>
      <c r="Q317" s="38"/>
      <c r="R317" s="38"/>
      <c r="ID317" s="3"/>
      <c r="IE317"/>
      <c r="IF317"/>
      <c r="IG317"/>
    </row>
    <row r="318" spans="1:241" ht="12.75">
      <c r="A318" s="25"/>
      <c r="B318" s="25"/>
      <c r="C318" s="25">
        <v>4170</v>
      </c>
      <c r="D318" s="29" t="s">
        <v>38</v>
      </c>
      <c r="E318" s="27">
        <v>3475</v>
      </c>
      <c r="F318" s="28">
        <f>SUM(G318,O318)</f>
        <v>1000</v>
      </c>
      <c r="G318" s="28">
        <f>SUM(H318:N318)</f>
        <v>1000</v>
      </c>
      <c r="H318" s="28">
        <v>1000</v>
      </c>
      <c r="I318" s="28"/>
      <c r="J318" s="28"/>
      <c r="K318" s="28"/>
      <c r="L318" s="28"/>
      <c r="M318" s="28"/>
      <c r="N318" s="28"/>
      <c r="O318" s="28">
        <f>SUM(P318:R318)</f>
        <v>0</v>
      </c>
      <c r="P318" s="28"/>
      <c r="Q318" s="28"/>
      <c r="R318" s="28"/>
      <c r="ID318" s="3"/>
      <c r="IE318"/>
      <c r="IF318"/>
      <c r="IG318"/>
    </row>
    <row r="319" spans="1:241" ht="12.75">
      <c r="A319" s="25"/>
      <c r="B319" s="25"/>
      <c r="C319" s="25">
        <v>4127</v>
      </c>
      <c r="D319" s="29" t="s">
        <v>37</v>
      </c>
      <c r="E319" s="27">
        <v>194.71</v>
      </c>
      <c r="F319" s="28">
        <f>SUM(G319,O319)</f>
        <v>180.56</v>
      </c>
      <c r="G319" s="28">
        <f>SUM(H319:N319)</f>
        <v>180.56</v>
      </c>
      <c r="H319" s="28"/>
      <c r="I319" s="28"/>
      <c r="J319" s="28"/>
      <c r="K319" s="28"/>
      <c r="L319" s="28">
        <v>180.56</v>
      </c>
      <c r="M319" s="28"/>
      <c r="N319" s="28"/>
      <c r="O319" s="28"/>
      <c r="P319" s="28"/>
      <c r="Q319" s="28"/>
      <c r="R319" s="28"/>
      <c r="ID319" s="3"/>
      <c r="IE319"/>
      <c r="IF319"/>
      <c r="IG319"/>
    </row>
    <row r="320" spans="1:241" ht="12.75">
      <c r="A320" s="25"/>
      <c r="B320" s="25"/>
      <c r="C320" s="25">
        <v>4129</v>
      </c>
      <c r="D320" s="29" t="s">
        <v>37</v>
      </c>
      <c r="E320" s="27">
        <v>34.37</v>
      </c>
      <c r="F320" s="28">
        <f>SUM(G320,O320)</f>
        <v>31.87</v>
      </c>
      <c r="G320" s="28">
        <f>SUM(H320:N320)</f>
        <v>31.87</v>
      </c>
      <c r="H320" s="28"/>
      <c r="I320" s="28"/>
      <c r="J320" s="28"/>
      <c r="K320" s="28"/>
      <c r="L320" s="28">
        <v>31.87</v>
      </c>
      <c r="M320" s="28"/>
      <c r="N320" s="28"/>
      <c r="O320" s="28"/>
      <c r="P320" s="28"/>
      <c r="Q320" s="28"/>
      <c r="R320" s="28"/>
      <c r="ID320" s="3"/>
      <c r="IE320"/>
      <c r="IF320"/>
      <c r="IG320"/>
    </row>
    <row r="321" spans="1:241" ht="12.75">
      <c r="A321" s="25"/>
      <c r="B321" s="25"/>
      <c r="C321" s="25">
        <v>4177</v>
      </c>
      <c r="D321" s="29" t="s">
        <v>141</v>
      </c>
      <c r="E321" s="27">
        <v>7948</v>
      </c>
      <c r="F321" s="28">
        <f>SUM(G321,O321)</f>
        <v>7947.5</v>
      </c>
      <c r="G321" s="28">
        <f>SUM(H321:N321)</f>
        <v>7947.5</v>
      </c>
      <c r="H321" s="28"/>
      <c r="I321" s="28"/>
      <c r="J321" s="28"/>
      <c r="K321" s="28"/>
      <c r="L321" s="28">
        <v>7947.5</v>
      </c>
      <c r="M321" s="28"/>
      <c r="N321" s="28"/>
      <c r="O321" s="28"/>
      <c r="P321" s="28"/>
      <c r="Q321" s="28"/>
      <c r="R321" s="28"/>
      <c r="ID321" s="3"/>
      <c r="IE321"/>
      <c r="IF321"/>
      <c r="IG321"/>
    </row>
    <row r="322" spans="1:241" ht="12.75">
      <c r="A322" s="25"/>
      <c r="B322" s="25"/>
      <c r="C322" s="25">
        <v>4179</v>
      </c>
      <c r="D322" s="29" t="s">
        <v>141</v>
      </c>
      <c r="E322" s="27">
        <v>1402.5</v>
      </c>
      <c r="F322" s="28">
        <f>SUM(G322,O322)</f>
        <v>1402.5</v>
      </c>
      <c r="G322" s="28">
        <f>SUM(H322:N322)</f>
        <v>1402.5</v>
      </c>
      <c r="H322" s="28"/>
      <c r="I322" s="28"/>
      <c r="J322" s="28"/>
      <c r="K322" s="28"/>
      <c r="L322" s="28">
        <v>1402.5</v>
      </c>
      <c r="M322" s="28"/>
      <c r="N322" s="28"/>
      <c r="O322" s="28"/>
      <c r="P322" s="28"/>
      <c r="Q322" s="28"/>
      <c r="R322" s="28"/>
      <c r="ID322" s="3"/>
      <c r="IE322"/>
      <c r="IF322"/>
      <c r="IG322"/>
    </row>
    <row r="323" spans="1:241" ht="12.75">
      <c r="A323" s="25"/>
      <c r="B323" s="25"/>
      <c r="C323" s="25">
        <v>4210</v>
      </c>
      <c r="D323" s="29" t="s">
        <v>71</v>
      </c>
      <c r="E323" s="27">
        <v>2000</v>
      </c>
      <c r="F323" s="28">
        <f>SUM(G323,O323)</f>
        <v>907.7</v>
      </c>
      <c r="G323" s="28">
        <f>SUM(H323:N323)</f>
        <v>907.7</v>
      </c>
      <c r="H323" s="28"/>
      <c r="I323" s="28">
        <v>907.7</v>
      </c>
      <c r="J323" s="28"/>
      <c r="K323" s="28"/>
      <c r="L323" s="28"/>
      <c r="M323" s="28"/>
      <c r="N323" s="28"/>
      <c r="O323" s="28">
        <f>SUM(P323:R323)</f>
        <v>0</v>
      </c>
      <c r="P323" s="28"/>
      <c r="Q323" s="28"/>
      <c r="R323" s="28"/>
      <c r="ID323" s="3"/>
      <c r="IE323"/>
      <c r="IF323"/>
      <c r="IG323"/>
    </row>
    <row r="324" spans="1:241" ht="12.75">
      <c r="A324" s="25"/>
      <c r="B324" s="25"/>
      <c r="C324" s="25">
        <v>4217</v>
      </c>
      <c r="D324" s="29" t="s">
        <v>71</v>
      </c>
      <c r="E324" s="27">
        <v>3094</v>
      </c>
      <c r="F324" s="28">
        <f>SUM(G324,O324)</f>
        <v>2121.08</v>
      </c>
      <c r="G324" s="28">
        <f>SUM(H324:N324)</f>
        <v>2121.08</v>
      </c>
      <c r="H324" s="28"/>
      <c r="I324" s="28"/>
      <c r="J324" s="28"/>
      <c r="K324" s="28"/>
      <c r="L324" s="28">
        <v>2121.08</v>
      </c>
      <c r="M324" s="28"/>
      <c r="N324" s="28"/>
      <c r="O324" s="28"/>
      <c r="P324" s="28"/>
      <c r="Q324" s="28"/>
      <c r="R324" s="28"/>
      <c r="ID324" s="3"/>
      <c r="IE324"/>
      <c r="IF324"/>
      <c r="IG324"/>
    </row>
    <row r="325" spans="1:241" ht="12.75">
      <c r="A325" s="25"/>
      <c r="B325" s="25"/>
      <c r="C325" s="25">
        <v>4219</v>
      </c>
      <c r="D325" s="29" t="s">
        <v>71</v>
      </c>
      <c r="E325" s="27">
        <v>546</v>
      </c>
      <c r="F325" s="28">
        <f>SUM(G325,O325)</f>
        <v>374.3</v>
      </c>
      <c r="G325" s="28">
        <f>SUM(H325:N325)</f>
        <v>374.3</v>
      </c>
      <c r="H325" s="28"/>
      <c r="I325" s="28"/>
      <c r="J325" s="28"/>
      <c r="K325" s="28"/>
      <c r="L325" s="28">
        <v>374.3</v>
      </c>
      <c r="M325" s="28"/>
      <c r="N325" s="28"/>
      <c r="O325" s="28"/>
      <c r="P325" s="28"/>
      <c r="Q325" s="28"/>
      <c r="R325" s="28"/>
      <c r="ID325" s="3"/>
      <c r="IE325"/>
      <c r="IF325"/>
      <c r="IG325"/>
    </row>
    <row r="326" spans="1:241" ht="12.75">
      <c r="A326" s="25"/>
      <c r="B326" s="25"/>
      <c r="C326" s="25">
        <v>4227</v>
      </c>
      <c r="D326" s="29" t="s">
        <v>137</v>
      </c>
      <c r="E326" s="27">
        <v>680</v>
      </c>
      <c r="F326" s="28">
        <f>SUM(G326,O326)</f>
        <v>680</v>
      </c>
      <c r="G326" s="28">
        <f>SUM(H326:N326)</f>
        <v>680</v>
      </c>
      <c r="H326" s="28"/>
      <c r="I326" s="28"/>
      <c r="J326" s="28"/>
      <c r="K326" s="28"/>
      <c r="L326" s="28">
        <v>680</v>
      </c>
      <c r="M326" s="28"/>
      <c r="N326" s="28"/>
      <c r="O326" s="28"/>
      <c r="P326" s="28"/>
      <c r="Q326" s="28"/>
      <c r="R326" s="28"/>
      <c r="ID326" s="3"/>
      <c r="IE326"/>
      <c r="IF326"/>
      <c r="IG326"/>
    </row>
    <row r="327" spans="1:241" ht="12.75">
      <c r="A327" s="25"/>
      <c r="B327" s="25"/>
      <c r="C327" s="25">
        <v>4229</v>
      </c>
      <c r="D327" s="29" t="s">
        <v>137</v>
      </c>
      <c r="E327" s="27">
        <v>120</v>
      </c>
      <c r="F327" s="28">
        <f>SUM(G327,O327)</f>
        <v>120</v>
      </c>
      <c r="G327" s="28">
        <f>SUM(H327:N327)</f>
        <v>120</v>
      </c>
      <c r="H327" s="28"/>
      <c r="I327" s="28"/>
      <c r="J327" s="28"/>
      <c r="K327" s="28"/>
      <c r="L327" s="28">
        <v>120</v>
      </c>
      <c r="M327" s="28"/>
      <c r="N327" s="28"/>
      <c r="O327" s="28"/>
      <c r="P327" s="28"/>
      <c r="Q327" s="28"/>
      <c r="R327" s="28"/>
      <c r="ID327" s="3"/>
      <c r="IE327"/>
      <c r="IF327"/>
      <c r="IG327"/>
    </row>
    <row r="328" spans="1:241" ht="21.75">
      <c r="A328" s="25"/>
      <c r="B328" s="25"/>
      <c r="C328" s="25">
        <v>4247</v>
      </c>
      <c r="D328" s="29" t="s">
        <v>129</v>
      </c>
      <c r="E328" s="27">
        <v>38080</v>
      </c>
      <c r="F328" s="28">
        <f>SUM(G328,O328)</f>
        <v>37524.3</v>
      </c>
      <c r="G328" s="28">
        <f>SUM(H328:N328)</f>
        <v>37524.3</v>
      </c>
      <c r="H328" s="28"/>
      <c r="I328" s="28"/>
      <c r="J328" s="28"/>
      <c r="K328" s="28"/>
      <c r="L328" s="28">
        <v>37524.3</v>
      </c>
      <c r="M328" s="28"/>
      <c r="N328" s="28"/>
      <c r="O328" s="28"/>
      <c r="P328" s="28"/>
      <c r="Q328" s="28"/>
      <c r="R328" s="28"/>
      <c r="ID328" s="3"/>
      <c r="IE328"/>
      <c r="IF328"/>
      <c r="IG328"/>
    </row>
    <row r="329" spans="1:241" ht="21.75">
      <c r="A329" s="25"/>
      <c r="B329" s="25"/>
      <c r="C329" s="25">
        <v>4249</v>
      </c>
      <c r="D329" s="29" t="s">
        <v>129</v>
      </c>
      <c r="E329" s="27">
        <v>6720</v>
      </c>
      <c r="F329" s="28">
        <f>SUM(G329,O329)</f>
        <v>6621.95</v>
      </c>
      <c r="G329" s="28">
        <f>SUM(H329:N329)</f>
        <v>6621.95</v>
      </c>
      <c r="H329" s="28"/>
      <c r="I329" s="28"/>
      <c r="J329" s="28"/>
      <c r="K329" s="28"/>
      <c r="L329" s="28">
        <v>6621.95</v>
      </c>
      <c r="M329" s="28"/>
      <c r="N329" s="28"/>
      <c r="O329" s="28"/>
      <c r="P329" s="28"/>
      <c r="Q329" s="28"/>
      <c r="R329" s="28"/>
      <c r="ID329" s="3"/>
      <c r="IE329"/>
      <c r="IF329"/>
      <c r="IG329"/>
    </row>
    <row r="330" spans="1:241" ht="12.75">
      <c r="A330" s="25"/>
      <c r="B330" s="25"/>
      <c r="C330" s="25">
        <v>4300</v>
      </c>
      <c r="D330" s="29" t="s">
        <v>63</v>
      </c>
      <c r="E330" s="27">
        <v>15000</v>
      </c>
      <c r="F330" s="28">
        <f>SUM(G330,O330)</f>
        <v>9420.93</v>
      </c>
      <c r="G330" s="28">
        <f>SUM(H330:N330)</f>
        <v>9420.93</v>
      </c>
      <c r="H330" s="28"/>
      <c r="I330" s="28">
        <v>9420.93</v>
      </c>
      <c r="J330" s="28"/>
      <c r="K330" s="28"/>
      <c r="L330" s="28"/>
      <c r="M330" s="28"/>
      <c r="N330" s="28"/>
      <c r="O330" s="28">
        <f>SUM(P330:R330)</f>
        <v>0</v>
      </c>
      <c r="P330" s="28"/>
      <c r="Q330" s="28"/>
      <c r="R330" s="28"/>
      <c r="ID330" s="3"/>
      <c r="IE330"/>
      <c r="IF330"/>
      <c r="IG330"/>
    </row>
    <row r="331" spans="1:241" ht="12.75">
      <c r="A331" s="25"/>
      <c r="B331" s="25"/>
      <c r="C331" s="25">
        <v>4307</v>
      </c>
      <c r="D331" s="29" t="s">
        <v>63</v>
      </c>
      <c r="E331" s="27">
        <v>2431</v>
      </c>
      <c r="F331" s="28">
        <f>SUM(G331,O331)</f>
        <v>2409.5</v>
      </c>
      <c r="G331" s="28">
        <f>SUM(H331:N331)</f>
        <v>2409.5</v>
      </c>
      <c r="H331" s="28"/>
      <c r="I331" s="28"/>
      <c r="J331" s="28"/>
      <c r="K331" s="28"/>
      <c r="L331" s="28">
        <v>2409.5</v>
      </c>
      <c r="M331" s="28"/>
      <c r="N331" s="28"/>
      <c r="O331" s="28"/>
      <c r="P331" s="28"/>
      <c r="Q331" s="28"/>
      <c r="R331" s="28"/>
      <c r="ID331" s="3"/>
      <c r="IE331"/>
      <c r="IF331"/>
      <c r="IG331"/>
    </row>
    <row r="332" spans="1:241" ht="12.75">
      <c r="A332" s="25"/>
      <c r="B332" s="25"/>
      <c r="C332" s="25">
        <v>4309</v>
      </c>
      <c r="D332" s="29" t="s">
        <v>63</v>
      </c>
      <c r="E332" s="27">
        <v>429</v>
      </c>
      <c r="F332" s="28">
        <f>SUM(G332,O332)</f>
        <v>425.19</v>
      </c>
      <c r="G332" s="28">
        <f>SUM(H332:N332)</f>
        <v>425.19</v>
      </c>
      <c r="H332" s="28"/>
      <c r="I332" s="28"/>
      <c r="J332" s="28"/>
      <c r="K332" s="28"/>
      <c r="L332" s="28">
        <v>425.19</v>
      </c>
      <c r="M332" s="28"/>
      <c r="N332" s="28"/>
      <c r="O332" s="28"/>
      <c r="P332" s="28"/>
      <c r="Q332" s="28"/>
      <c r="R332" s="28"/>
      <c r="ID332" s="3"/>
      <c r="IE332"/>
      <c r="IF332"/>
      <c r="IG332"/>
    </row>
    <row r="333" spans="1:241" ht="12.75">
      <c r="A333" s="25"/>
      <c r="B333" s="25"/>
      <c r="C333" s="25">
        <v>4410</v>
      </c>
      <c r="D333" s="29" t="s">
        <v>56</v>
      </c>
      <c r="E333" s="27">
        <v>2000</v>
      </c>
      <c r="F333" s="28">
        <f>SUM(G333,O333)</f>
        <v>116</v>
      </c>
      <c r="G333" s="28">
        <f>SUM(H333:N333)</f>
        <v>116</v>
      </c>
      <c r="H333" s="28"/>
      <c r="I333" s="28">
        <v>116</v>
      </c>
      <c r="J333" s="28"/>
      <c r="K333" s="28"/>
      <c r="L333" s="28"/>
      <c r="M333" s="28"/>
      <c r="N333" s="28"/>
      <c r="O333" s="28">
        <f>SUM(P333:R333)</f>
        <v>0</v>
      </c>
      <c r="P333" s="28"/>
      <c r="Q333" s="28"/>
      <c r="R333" s="28"/>
      <c r="ID333" s="3"/>
      <c r="IE333"/>
      <c r="IF333"/>
      <c r="IG333"/>
    </row>
    <row r="334" spans="1:241" ht="12.75">
      <c r="A334" s="25"/>
      <c r="B334" s="25"/>
      <c r="C334" s="25">
        <v>4417</v>
      </c>
      <c r="D334" s="29" t="s">
        <v>56</v>
      </c>
      <c r="E334" s="27">
        <v>255</v>
      </c>
      <c r="F334" s="28">
        <f>SUM(G334,O334)</f>
        <v>0</v>
      </c>
      <c r="G334" s="28">
        <f>SUM(H334:N334)</f>
        <v>0</v>
      </c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ID334" s="3"/>
      <c r="IE334"/>
      <c r="IF334"/>
      <c r="IG334"/>
    </row>
    <row r="335" spans="1:241" ht="12.75">
      <c r="A335" s="25"/>
      <c r="B335" s="25"/>
      <c r="C335" s="25">
        <v>4419</v>
      </c>
      <c r="D335" s="29" t="s">
        <v>56</v>
      </c>
      <c r="E335" s="27">
        <v>45</v>
      </c>
      <c r="F335" s="28">
        <f>SUM(G335,O335)</f>
        <v>0</v>
      </c>
      <c r="G335" s="28">
        <f>SUM(H335:N335)</f>
        <v>0</v>
      </c>
      <c r="H335" s="28"/>
      <c r="I335" s="28"/>
      <c r="J335" s="28" t="s">
        <v>148</v>
      </c>
      <c r="K335" s="28"/>
      <c r="L335" s="28"/>
      <c r="M335" s="28"/>
      <c r="N335" s="28"/>
      <c r="O335" s="28"/>
      <c r="P335" s="28"/>
      <c r="Q335" s="28"/>
      <c r="R335" s="28"/>
      <c r="ID335" s="3"/>
      <c r="IE335"/>
      <c r="IF335"/>
      <c r="IG335"/>
    </row>
    <row r="336" spans="1:241" ht="12.75">
      <c r="A336" s="25"/>
      <c r="B336" s="25"/>
      <c r="C336" s="25">
        <v>4437</v>
      </c>
      <c r="D336" s="29" t="s">
        <v>40</v>
      </c>
      <c r="E336" s="27">
        <v>51</v>
      </c>
      <c r="F336" s="28">
        <f>SUM(G336,O336)</f>
        <v>51</v>
      </c>
      <c r="G336" s="28">
        <f>SUM(H336:N336)</f>
        <v>51</v>
      </c>
      <c r="H336" s="28"/>
      <c r="I336" s="28"/>
      <c r="J336" s="28"/>
      <c r="K336" s="28"/>
      <c r="L336" s="28">
        <v>51</v>
      </c>
      <c r="M336" s="28"/>
      <c r="N336" s="28"/>
      <c r="O336" s="28"/>
      <c r="P336" s="28"/>
      <c r="Q336" s="28"/>
      <c r="R336" s="28"/>
      <c r="ID336" s="3"/>
      <c r="IE336"/>
      <c r="IF336"/>
      <c r="IG336"/>
    </row>
    <row r="337" spans="1:241" ht="12.75">
      <c r="A337" s="25"/>
      <c r="B337" s="25"/>
      <c r="C337" s="25">
        <v>4439</v>
      </c>
      <c r="D337" s="29" t="s">
        <v>40</v>
      </c>
      <c r="E337" s="27">
        <v>9</v>
      </c>
      <c r="F337" s="28">
        <f>SUM(G337,O337)</f>
        <v>9</v>
      </c>
      <c r="G337" s="28">
        <f>SUM(H337:N337)</f>
        <v>9</v>
      </c>
      <c r="H337" s="28"/>
      <c r="I337" s="28"/>
      <c r="J337" s="28"/>
      <c r="K337" s="28"/>
      <c r="L337" s="28">
        <v>9</v>
      </c>
      <c r="M337" s="28"/>
      <c r="N337" s="28"/>
      <c r="O337" s="28"/>
      <c r="P337" s="28"/>
      <c r="Q337" s="28"/>
      <c r="R337" s="28"/>
      <c r="ID337" s="3"/>
      <c r="IE337"/>
      <c r="IF337"/>
      <c r="IG337"/>
    </row>
    <row r="338" spans="1:241" ht="12.75">
      <c r="A338" s="17">
        <v>851</v>
      </c>
      <c r="B338" s="17"/>
      <c r="C338" s="17"/>
      <c r="D338" s="30" t="s">
        <v>149</v>
      </c>
      <c r="E338" s="19">
        <v>190000</v>
      </c>
      <c r="F338" s="20">
        <f>SUM(F339,F341,F346)</f>
        <v>165501.67</v>
      </c>
      <c r="G338" s="19">
        <f>SUM(G339,G341,G346)</f>
        <v>155501.67</v>
      </c>
      <c r="H338" s="20">
        <f>SUM(H339,H341,H346)</f>
        <v>78045.93</v>
      </c>
      <c r="I338" s="20">
        <f>SUM(I339,I341,I346)</f>
        <v>77455.74</v>
      </c>
      <c r="J338" s="20">
        <f>SUM(J339,J341,J346)</f>
        <v>0</v>
      </c>
      <c r="K338" s="20">
        <f>SUM(K339,K341,K346)</f>
        <v>0</v>
      </c>
      <c r="L338" s="20">
        <f>SUM(L339,L341,L346)</f>
        <v>0</v>
      </c>
      <c r="M338" s="20">
        <f>SUM(M339,M341,M346)</f>
        <v>0</v>
      </c>
      <c r="N338" s="20">
        <f>SUM(N339,N341,N346)</f>
        <v>0</v>
      </c>
      <c r="O338" s="20">
        <f>SUM(O339,O341,O346)</f>
        <v>10000</v>
      </c>
      <c r="P338" s="20">
        <f>SUM(P339,P341,P346)</f>
        <v>0</v>
      </c>
      <c r="Q338" s="20">
        <f>SUM(Q339,Q341,Q346)</f>
        <v>0</v>
      </c>
      <c r="R338" s="20">
        <f>SUM(R339,R341,R346)</f>
        <v>10000</v>
      </c>
      <c r="ID338" s="3"/>
      <c r="IE338"/>
      <c r="IF338"/>
      <c r="IG338"/>
    </row>
    <row r="339" spans="1:241" ht="12.75">
      <c r="A339" s="21"/>
      <c r="B339" s="21">
        <v>85111</v>
      </c>
      <c r="C339" s="21"/>
      <c r="D339" s="42" t="s">
        <v>150</v>
      </c>
      <c r="E339" s="23">
        <v>10000</v>
      </c>
      <c r="F339" s="24">
        <f>SUM(F340)</f>
        <v>10000</v>
      </c>
      <c r="G339" s="23">
        <f>SUM(G340)</f>
        <v>0</v>
      </c>
      <c r="H339" s="24">
        <f>SUM(H340)</f>
        <v>0</v>
      </c>
      <c r="I339" s="24">
        <f>SUM(I340)</f>
        <v>0</v>
      </c>
      <c r="J339" s="24">
        <f>SUM(J340)</f>
        <v>0</v>
      </c>
      <c r="K339" s="24">
        <f>SUM(K340)</f>
        <v>0</v>
      </c>
      <c r="L339" s="24">
        <f>SUM(L340)</f>
        <v>0</v>
      </c>
      <c r="M339" s="24">
        <f>SUM(M340)</f>
        <v>0</v>
      </c>
      <c r="N339" s="24">
        <f>SUM(N340)</f>
        <v>0</v>
      </c>
      <c r="O339" s="24">
        <f>SUM(O340)</f>
        <v>10000</v>
      </c>
      <c r="P339" s="24">
        <f>SUM(P340)</f>
        <v>0</v>
      </c>
      <c r="Q339" s="24">
        <f>SUM(Q340)</f>
        <v>0</v>
      </c>
      <c r="R339" s="24">
        <f>SUM(R340)</f>
        <v>10000</v>
      </c>
      <c r="ID339" s="3"/>
      <c r="IE339"/>
      <c r="IF339"/>
      <c r="IG339"/>
    </row>
    <row r="340" spans="1:241" ht="53.25">
      <c r="A340" s="21"/>
      <c r="B340" s="21"/>
      <c r="C340" s="25">
        <v>6220</v>
      </c>
      <c r="D340" s="29" t="s">
        <v>151</v>
      </c>
      <c r="E340" s="27">
        <v>10000</v>
      </c>
      <c r="F340" s="28">
        <f>SUM(G340,O340)</f>
        <v>10000</v>
      </c>
      <c r="G340" s="28">
        <f>SUM(H340:N340)</f>
        <v>0</v>
      </c>
      <c r="H340" s="28"/>
      <c r="I340" s="28"/>
      <c r="J340" s="28"/>
      <c r="K340" s="28"/>
      <c r="L340" s="28"/>
      <c r="M340" s="28"/>
      <c r="N340" s="28"/>
      <c r="O340" s="28">
        <f>SUM(P340:R340)</f>
        <v>10000</v>
      </c>
      <c r="P340" s="28"/>
      <c r="Q340" s="28"/>
      <c r="R340" s="28">
        <v>10000</v>
      </c>
      <c r="ID340" s="3"/>
      <c r="IE340"/>
      <c r="IF340"/>
      <c r="IG340"/>
    </row>
    <row r="341" spans="1:241" ht="12.75">
      <c r="A341" s="21"/>
      <c r="B341" s="21">
        <v>85153</v>
      </c>
      <c r="C341" s="21"/>
      <c r="D341" s="42" t="s">
        <v>152</v>
      </c>
      <c r="E341" s="23">
        <v>46000</v>
      </c>
      <c r="F341" s="24">
        <f>SUM(F342:F345)</f>
        <v>37142.76</v>
      </c>
      <c r="G341" s="23">
        <f>SUM(G342:G345)</f>
        <v>37142.76</v>
      </c>
      <c r="H341" s="24">
        <f>SUM(H342:H345)</f>
        <v>14615.76</v>
      </c>
      <c r="I341" s="24">
        <f>SUM(I342:I345)</f>
        <v>22527</v>
      </c>
      <c r="J341" s="24">
        <f>SUM(J342:J345)</f>
        <v>0</v>
      </c>
      <c r="K341" s="23">
        <f>SUM(K342:K345)</f>
        <v>0</v>
      </c>
      <c r="L341" s="23">
        <f>SUM(L342:L345)</f>
        <v>0</v>
      </c>
      <c r="M341" s="24">
        <f>SUM(M342:M345)</f>
        <v>0</v>
      </c>
      <c r="N341" s="24">
        <f>SUM(N342:N345)</f>
        <v>0</v>
      </c>
      <c r="O341" s="24">
        <f>SUM(O342:O345)</f>
        <v>0</v>
      </c>
      <c r="P341" s="24">
        <f>SUM(P342:P345)</f>
        <v>0</v>
      </c>
      <c r="Q341" s="24">
        <f>SUM(Q342:Q345)</f>
        <v>0</v>
      </c>
      <c r="R341" s="24">
        <f>SUM(R342:R345)</f>
        <v>0</v>
      </c>
      <c r="ID341" s="3"/>
      <c r="IE341"/>
      <c r="IF341"/>
      <c r="IG341"/>
    </row>
    <row r="342" spans="1:241" ht="12.75">
      <c r="A342" s="21"/>
      <c r="B342" s="21"/>
      <c r="C342" s="25">
        <v>4110</v>
      </c>
      <c r="D342" s="29" t="s">
        <v>36</v>
      </c>
      <c r="E342" s="27">
        <v>1416</v>
      </c>
      <c r="F342" s="28">
        <f>SUM(G342,O342)</f>
        <v>1415.76</v>
      </c>
      <c r="G342" s="28">
        <f>SUM(H342:N342)</f>
        <v>1415.76</v>
      </c>
      <c r="H342" s="28">
        <v>1415.76</v>
      </c>
      <c r="I342" s="28"/>
      <c r="J342" s="28"/>
      <c r="K342" s="28"/>
      <c r="L342" s="28"/>
      <c r="M342" s="28"/>
      <c r="N342" s="28"/>
      <c r="O342" s="28">
        <f>SUM(P342:R342)</f>
        <v>0</v>
      </c>
      <c r="P342" s="28"/>
      <c r="Q342" s="28"/>
      <c r="R342" s="28"/>
      <c r="ID342" s="3"/>
      <c r="IE342"/>
      <c r="IF342"/>
      <c r="IG342"/>
    </row>
    <row r="343" spans="1:241" ht="12.75">
      <c r="A343" s="25"/>
      <c r="B343" s="25"/>
      <c r="C343" s="25">
        <v>4170</v>
      </c>
      <c r="D343" s="29" t="s">
        <v>141</v>
      </c>
      <c r="E343" s="27">
        <v>13200</v>
      </c>
      <c r="F343" s="28">
        <f>SUM(G343,O343)</f>
        <v>13200</v>
      </c>
      <c r="G343" s="28">
        <f>SUM(H343:N343)</f>
        <v>13200</v>
      </c>
      <c r="H343" s="28">
        <f>15000-1800</f>
        <v>13200</v>
      </c>
      <c r="I343" s="28"/>
      <c r="J343" s="28"/>
      <c r="K343" s="28"/>
      <c r="L343" s="28"/>
      <c r="M343" s="28"/>
      <c r="N343" s="28"/>
      <c r="O343" s="28">
        <f>SUM(P343:R343)</f>
        <v>0</v>
      </c>
      <c r="P343" s="28"/>
      <c r="Q343" s="28"/>
      <c r="R343" s="28"/>
      <c r="ID343" s="3"/>
      <c r="IE343"/>
      <c r="IF343"/>
      <c r="IG343"/>
    </row>
    <row r="344" spans="1:241" ht="12.75">
      <c r="A344" s="25"/>
      <c r="B344" s="25"/>
      <c r="C344" s="25">
        <v>4210</v>
      </c>
      <c r="D344" s="29" t="s">
        <v>71</v>
      </c>
      <c r="E344" s="27">
        <v>1500</v>
      </c>
      <c r="F344" s="28">
        <f>SUM(G344,O344)</f>
        <v>1500</v>
      </c>
      <c r="G344" s="28">
        <f>SUM(H344:N344)</f>
        <v>1500</v>
      </c>
      <c r="H344" s="28"/>
      <c r="I344" s="28">
        <f>3500-2000</f>
        <v>1500</v>
      </c>
      <c r="J344" s="28"/>
      <c r="K344" s="28"/>
      <c r="L344" s="28"/>
      <c r="M344" s="28"/>
      <c r="N344" s="28"/>
      <c r="O344" s="28">
        <f>SUM(P344:R344)</f>
        <v>0</v>
      </c>
      <c r="P344" s="28"/>
      <c r="Q344" s="28"/>
      <c r="R344" s="28"/>
      <c r="ID344" s="3"/>
      <c r="IE344"/>
      <c r="IF344"/>
      <c r="IG344"/>
    </row>
    <row r="345" spans="1:241" ht="12.75">
      <c r="A345" s="25"/>
      <c r="B345" s="25"/>
      <c r="C345" s="25">
        <v>4300</v>
      </c>
      <c r="D345" s="29" t="s">
        <v>63</v>
      </c>
      <c r="E345" s="27">
        <v>29884</v>
      </c>
      <c r="F345" s="28">
        <f>SUM(G345,O345)</f>
        <v>21027</v>
      </c>
      <c r="G345" s="28">
        <f>SUM(H345:N345)</f>
        <v>21027</v>
      </c>
      <c r="H345" s="28"/>
      <c r="I345" s="28">
        <v>21027</v>
      </c>
      <c r="J345" s="28"/>
      <c r="K345" s="28"/>
      <c r="L345" s="28"/>
      <c r="M345" s="28"/>
      <c r="N345" s="28"/>
      <c r="O345" s="28">
        <f>SUM(P345:R345)</f>
        <v>0</v>
      </c>
      <c r="P345" s="28"/>
      <c r="Q345" s="28"/>
      <c r="R345" s="28"/>
      <c r="ID345" s="3"/>
      <c r="IE345"/>
      <c r="IF345"/>
      <c r="IG345"/>
    </row>
    <row r="346" spans="1:241" ht="12.75">
      <c r="A346" s="21"/>
      <c r="B346" s="21">
        <v>85154</v>
      </c>
      <c r="C346" s="21"/>
      <c r="D346" s="42" t="s">
        <v>153</v>
      </c>
      <c r="E346" s="23">
        <v>134000</v>
      </c>
      <c r="F346" s="24">
        <f>SUM(F347:F355)</f>
        <v>118358.91</v>
      </c>
      <c r="G346" s="23">
        <f>SUM(G347:G355)</f>
        <v>118358.91</v>
      </c>
      <c r="H346" s="24">
        <f>SUM(H347:H355)</f>
        <v>63430.17</v>
      </c>
      <c r="I346" s="24">
        <f>SUM(I347:I355)</f>
        <v>54928.740000000005</v>
      </c>
      <c r="J346" s="24">
        <f>SUM(J347:J355)</f>
        <v>0</v>
      </c>
      <c r="K346" s="24">
        <f>SUM(K347:K355)</f>
        <v>0</v>
      </c>
      <c r="L346" s="24">
        <f>SUM(L347:L355)</f>
        <v>0</v>
      </c>
      <c r="M346" s="24">
        <f>SUM(M347:M355)</f>
        <v>0</v>
      </c>
      <c r="N346" s="24">
        <f>SUM(N347:N355)</f>
        <v>0</v>
      </c>
      <c r="O346" s="24">
        <f>SUM(O347:O355)</f>
        <v>0</v>
      </c>
      <c r="P346" s="24">
        <f>SUM(P347:P355)</f>
        <v>0</v>
      </c>
      <c r="Q346" s="24">
        <f>SUM(Q347:Q355)</f>
        <v>0</v>
      </c>
      <c r="R346" s="24">
        <f>SUM(R347:R355)</f>
        <v>0</v>
      </c>
      <c r="ID346" s="3"/>
      <c r="IE346"/>
      <c r="IF346"/>
      <c r="IG346"/>
    </row>
    <row r="347" spans="1:241" ht="12.75">
      <c r="A347" s="25"/>
      <c r="B347" s="25"/>
      <c r="C347" s="25">
        <v>4110</v>
      </c>
      <c r="D347" s="29" t="s">
        <v>36</v>
      </c>
      <c r="E347" s="27">
        <v>3622</v>
      </c>
      <c r="F347" s="28">
        <f>SUM(G347,O347)</f>
        <v>3621.13</v>
      </c>
      <c r="G347" s="28">
        <f>SUM(H347:N347)</f>
        <v>3621.13</v>
      </c>
      <c r="H347" s="28">
        <v>3621.13</v>
      </c>
      <c r="I347" s="28"/>
      <c r="J347" s="28"/>
      <c r="K347" s="28"/>
      <c r="L347" s="28"/>
      <c r="M347" s="28"/>
      <c r="N347" s="28"/>
      <c r="O347" s="28">
        <f>SUM(P347:R347)</f>
        <v>0</v>
      </c>
      <c r="P347" s="28"/>
      <c r="Q347" s="28"/>
      <c r="R347" s="28"/>
      <c r="ID347" s="3"/>
      <c r="IE347"/>
      <c r="IF347"/>
      <c r="IG347"/>
    </row>
    <row r="348" spans="1:241" ht="12.75">
      <c r="A348" s="25"/>
      <c r="B348" s="25"/>
      <c r="C348" s="25">
        <v>4120</v>
      </c>
      <c r="D348" s="29" t="s">
        <v>37</v>
      </c>
      <c r="E348" s="27">
        <v>123</v>
      </c>
      <c r="F348" s="28">
        <f>SUM(G348,O348)</f>
        <v>122.6</v>
      </c>
      <c r="G348" s="28">
        <f>SUM(H348:N348)</f>
        <v>122.6</v>
      </c>
      <c r="H348" s="28">
        <v>122.6</v>
      </c>
      <c r="I348" s="28"/>
      <c r="J348" s="28"/>
      <c r="K348" s="28"/>
      <c r="L348" s="28"/>
      <c r="M348" s="28"/>
      <c r="N348" s="28"/>
      <c r="O348" s="28">
        <f>SUM(P348:R348)</f>
        <v>0</v>
      </c>
      <c r="P348" s="28"/>
      <c r="Q348" s="28"/>
      <c r="R348" s="28"/>
      <c r="ID348" s="3"/>
      <c r="IE348"/>
      <c r="IF348"/>
      <c r="IG348"/>
    </row>
    <row r="349" spans="1:241" ht="12.75">
      <c r="A349" s="25"/>
      <c r="B349" s="25"/>
      <c r="C349" s="25">
        <v>4170</v>
      </c>
      <c r="D349" s="29" t="s">
        <v>141</v>
      </c>
      <c r="E349" s="27">
        <v>59687</v>
      </c>
      <c r="F349" s="28">
        <f>SUM(G349,O349)</f>
        <v>59686.44</v>
      </c>
      <c r="G349" s="28">
        <v>59686.44</v>
      </c>
      <c r="H349" s="28">
        <f>SUM(G349)</f>
        <v>59686.44</v>
      </c>
      <c r="I349" s="28"/>
      <c r="J349" s="28"/>
      <c r="K349" s="28"/>
      <c r="L349" s="28"/>
      <c r="M349" s="28"/>
      <c r="N349" s="28"/>
      <c r="O349" s="28">
        <f>SUM(P349:R349)</f>
        <v>0</v>
      </c>
      <c r="P349" s="28"/>
      <c r="Q349" s="28"/>
      <c r="R349" s="28"/>
      <c r="ID349" s="3"/>
      <c r="IE349"/>
      <c r="IF349"/>
      <c r="IG349"/>
    </row>
    <row r="350" spans="1:241" ht="12.75">
      <c r="A350" s="25"/>
      <c r="B350" s="25"/>
      <c r="C350" s="25">
        <v>4210</v>
      </c>
      <c r="D350" s="29" t="s">
        <v>71</v>
      </c>
      <c r="E350" s="27">
        <v>3168</v>
      </c>
      <c r="F350" s="28">
        <f>SUM(G350,O350)</f>
        <v>3030.34</v>
      </c>
      <c r="G350" s="28">
        <f>SUM(H350:N350)</f>
        <v>3030.34</v>
      </c>
      <c r="H350" s="28"/>
      <c r="I350" s="28">
        <v>3030.34</v>
      </c>
      <c r="J350" s="28"/>
      <c r="K350" s="28"/>
      <c r="L350" s="28"/>
      <c r="M350" s="28"/>
      <c r="N350" s="28"/>
      <c r="O350" s="28">
        <f>SUM(P350:R350)</f>
        <v>0</v>
      </c>
      <c r="P350" s="28"/>
      <c r="Q350" s="28"/>
      <c r="R350" s="28"/>
      <c r="ID350" s="3"/>
      <c r="IE350"/>
      <c r="IF350"/>
      <c r="IG350"/>
    </row>
    <row r="351" spans="1:241" ht="12.75">
      <c r="A351" s="25"/>
      <c r="B351" s="25"/>
      <c r="C351" s="25">
        <v>4260</v>
      </c>
      <c r="D351" s="29" t="s">
        <v>62</v>
      </c>
      <c r="E351" s="27">
        <v>600</v>
      </c>
      <c r="F351" s="28">
        <f>SUM(G351,O351)</f>
        <v>431.36</v>
      </c>
      <c r="G351" s="28">
        <f>SUM(H351:N351)</f>
        <v>431.36</v>
      </c>
      <c r="H351" s="28"/>
      <c r="I351" s="28">
        <v>431.36</v>
      </c>
      <c r="J351" s="28"/>
      <c r="K351" s="28"/>
      <c r="L351" s="28"/>
      <c r="M351" s="28"/>
      <c r="N351" s="28"/>
      <c r="O351" s="28">
        <f>SUM(P351:R351)</f>
        <v>0</v>
      </c>
      <c r="P351" s="28"/>
      <c r="Q351" s="28"/>
      <c r="R351" s="28"/>
      <c r="ID351" s="3"/>
      <c r="IE351"/>
      <c r="IF351"/>
      <c r="IG351"/>
    </row>
    <row r="352" spans="1:241" ht="12.75">
      <c r="A352" s="25"/>
      <c r="B352" s="25"/>
      <c r="C352" s="25">
        <v>4300</v>
      </c>
      <c r="D352" s="29" t="s">
        <v>63</v>
      </c>
      <c r="E352" s="27">
        <v>55708</v>
      </c>
      <c r="F352" s="28">
        <f>SUM(G352,O352)</f>
        <v>43028.08</v>
      </c>
      <c r="G352" s="28">
        <f>SUM(H352:N352)</f>
        <v>43028.08</v>
      </c>
      <c r="H352" s="28"/>
      <c r="I352" s="28">
        <v>43028.08</v>
      </c>
      <c r="J352" s="28"/>
      <c r="K352" s="28"/>
      <c r="L352" s="28"/>
      <c r="M352" s="28"/>
      <c r="N352" s="28"/>
      <c r="O352" s="28">
        <f>SUM(P352:R352)</f>
        <v>0</v>
      </c>
      <c r="P352" s="28"/>
      <c r="Q352" s="28"/>
      <c r="R352" s="28"/>
      <c r="ID352" s="3"/>
      <c r="IE352"/>
      <c r="IF352"/>
      <c r="IG352"/>
    </row>
    <row r="353" spans="1:241" ht="12.75">
      <c r="A353" s="25"/>
      <c r="B353" s="25"/>
      <c r="C353" s="25">
        <v>4410</v>
      </c>
      <c r="D353" s="29" t="s">
        <v>56</v>
      </c>
      <c r="E353" s="27">
        <v>1000</v>
      </c>
      <c r="F353" s="28">
        <f>SUM(G353,O353)</f>
        <v>847.2</v>
      </c>
      <c r="G353" s="28">
        <f>SUM(H353:N353)</f>
        <v>847.2</v>
      </c>
      <c r="H353" s="28"/>
      <c r="I353" s="28">
        <v>847.2</v>
      </c>
      <c r="J353" s="28"/>
      <c r="K353" s="28"/>
      <c r="L353" s="28"/>
      <c r="M353" s="28"/>
      <c r="N353" s="28"/>
      <c r="O353" s="28">
        <f>SUM(P353:R353)</f>
        <v>0</v>
      </c>
      <c r="P353" s="28"/>
      <c r="Q353" s="28"/>
      <c r="R353" s="28"/>
      <c r="ID353" s="3"/>
      <c r="IE353"/>
      <c r="IF353"/>
      <c r="IG353"/>
    </row>
    <row r="354" spans="1:241" ht="21.75">
      <c r="A354" s="25"/>
      <c r="B354" s="25"/>
      <c r="C354" s="25">
        <v>4400</v>
      </c>
      <c r="D354" s="29" t="s">
        <v>154</v>
      </c>
      <c r="E354" s="27">
        <v>1092</v>
      </c>
      <c r="F354" s="28">
        <f>SUM(G354,O354)</f>
        <v>1091.76</v>
      </c>
      <c r="G354" s="28">
        <f>SUM(H354:N354)</f>
        <v>1091.76</v>
      </c>
      <c r="H354" s="28"/>
      <c r="I354" s="28">
        <v>1091.76</v>
      </c>
      <c r="J354" s="28"/>
      <c r="K354" s="28"/>
      <c r="L354" s="28"/>
      <c r="M354" s="28"/>
      <c r="N354" s="28"/>
      <c r="O354" s="28">
        <f>SUM(P354:R354)</f>
        <v>0</v>
      </c>
      <c r="P354" s="28"/>
      <c r="Q354" s="28"/>
      <c r="R354" s="28"/>
      <c r="ID354" s="3"/>
      <c r="IE354"/>
      <c r="IF354"/>
      <c r="IG354"/>
    </row>
    <row r="355" spans="1:241" ht="21.75">
      <c r="A355" s="25"/>
      <c r="B355" s="25"/>
      <c r="C355" s="25">
        <v>4700</v>
      </c>
      <c r="D355" s="50" t="s">
        <v>57</v>
      </c>
      <c r="E355" s="27">
        <v>9000</v>
      </c>
      <c r="F355" s="28">
        <f>SUM(G355,O355)</f>
        <v>6500</v>
      </c>
      <c r="G355" s="28">
        <f>SUM(H355:N355)</f>
        <v>6500</v>
      </c>
      <c r="H355" s="28"/>
      <c r="I355" s="28">
        <v>6500</v>
      </c>
      <c r="J355" s="28"/>
      <c r="K355" s="28"/>
      <c r="L355" s="28"/>
      <c r="M355" s="28"/>
      <c r="N355" s="28"/>
      <c r="O355" s="28">
        <f>SUM(P355:R355)</f>
        <v>0</v>
      </c>
      <c r="P355" s="28"/>
      <c r="Q355" s="28"/>
      <c r="R355" s="28"/>
      <c r="ID355" s="3"/>
      <c r="IE355"/>
      <c r="IF355"/>
      <c r="IG355"/>
    </row>
    <row r="356" spans="1:241" ht="12.75">
      <c r="A356" s="17">
        <v>852</v>
      </c>
      <c r="B356" s="17"/>
      <c r="C356" s="17"/>
      <c r="D356" s="30" t="s">
        <v>155</v>
      </c>
      <c r="E356" s="19">
        <v>12747704.95</v>
      </c>
      <c r="F356" s="20">
        <f>SUM(F357,F359,F382,F384,F386,F404,F427,F441,F402)</f>
        <v>12496126.93</v>
      </c>
      <c r="G356" s="19">
        <f>SUM(G357,G359,G382,G384,G386,G404,G427,G441,G402)</f>
        <v>12496126.93</v>
      </c>
      <c r="H356" s="20">
        <f>SUM(H357,H359,H382,H384,H386,H404,H427,H441,H402)</f>
        <v>1188253.4</v>
      </c>
      <c r="I356" s="20">
        <f>SUM(I357,I359,I382,I384,I386,I404,I427,I441,I402)</f>
        <v>482237.37000000005</v>
      </c>
      <c r="J356" s="20">
        <f>SUM(J357,J359,J382,J384,J386,J404,J427,J441,J402)</f>
        <v>0</v>
      </c>
      <c r="K356" s="20">
        <f>SUM(K357,K359,K382,K384,K386,K404,K427,K441,K402)</f>
        <v>10825636.16</v>
      </c>
      <c r="L356" s="20">
        <f>SUM(L357,L359,L382,L384,L386,L404,L427,L441,L402)</f>
        <v>0</v>
      </c>
      <c r="M356" s="20">
        <f>SUM(M357,M359,M382,M384,M386,M404,M427,M441,M402)</f>
        <v>0</v>
      </c>
      <c r="N356" s="20">
        <f>SUM(N357,N359,N382,N384,N386,N404,N427,N441,N402)</f>
        <v>0</v>
      </c>
      <c r="O356" s="20">
        <f>SUM(O357,O359,O382,O384,O386,O404,O427,O441,O402)</f>
        <v>0</v>
      </c>
      <c r="P356" s="20">
        <f>SUM(P357,P359,P382,P384,P386,P404,P427,P441,P402)</f>
        <v>0</v>
      </c>
      <c r="Q356" s="20">
        <f>SUM(Q357,Q359,Q382,Q384,Q386,Q404,Q427,Q441,Q402)</f>
        <v>0</v>
      </c>
      <c r="R356" s="20">
        <f>SUM(R357,R359,R382,R384,R386,R404,R427,R441,R402)</f>
        <v>0</v>
      </c>
      <c r="ID356" s="3"/>
      <c r="IE356"/>
      <c r="IF356"/>
      <c r="IG356"/>
    </row>
    <row r="357" spans="1:241" ht="12.75">
      <c r="A357" s="61"/>
      <c r="B357" s="61">
        <v>85202</v>
      </c>
      <c r="C357" s="61"/>
      <c r="D357" s="62" t="s">
        <v>156</v>
      </c>
      <c r="E357" s="23">
        <v>217368</v>
      </c>
      <c r="F357" s="24">
        <f>SUM(F358)</f>
        <v>216997.08</v>
      </c>
      <c r="G357" s="23">
        <f>SUM(G358)</f>
        <v>216997.08</v>
      </c>
      <c r="H357" s="24">
        <f>SUM(H358)</f>
        <v>0</v>
      </c>
      <c r="I357" s="24">
        <f>SUM(I358)</f>
        <v>216997.08</v>
      </c>
      <c r="J357" s="24">
        <f>SUM(J358)</f>
        <v>0</v>
      </c>
      <c r="K357" s="24">
        <f>SUM(K358)</f>
        <v>0</v>
      </c>
      <c r="L357" s="24">
        <f>SUM(L358)</f>
        <v>0</v>
      </c>
      <c r="M357" s="24">
        <f>SUM(M358)</f>
        <v>0</v>
      </c>
      <c r="N357" s="24">
        <f>SUM(N358)</f>
        <v>0</v>
      </c>
      <c r="O357" s="24">
        <f>SUM(O358)</f>
        <v>0</v>
      </c>
      <c r="P357" s="24">
        <f>SUM(P358)</f>
        <v>0</v>
      </c>
      <c r="Q357" s="24">
        <f>SUM(Q358)</f>
        <v>0</v>
      </c>
      <c r="R357" s="24">
        <f>SUM(R358)</f>
        <v>0</v>
      </c>
      <c r="ID357" s="3"/>
      <c r="IE357"/>
      <c r="IF357"/>
      <c r="IG357"/>
    </row>
    <row r="358" spans="1:241" ht="12.75">
      <c r="A358" s="61"/>
      <c r="B358" s="61"/>
      <c r="C358" s="63">
        <v>4300</v>
      </c>
      <c r="D358" s="64" t="s">
        <v>63</v>
      </c>
      <c r="E358" s="27">
        <v>217368</v>
      </c>
      <c r="F358" s="28">
        <f>SUM(G358,O358)</f>
        <v>216997.08</v>
      </c>
      <c r="G358" s="28">
        <f>SUM(H358:N358)</f>
        <v>216997.08</v>
      </c>
      <c r="H358" s="28"/>
      <c r="I358" s="28">
        <v>216997.08</v>
      </c>
      <c r="J358" s="28"/>
      <c r="K358" s="28"/>
      <c r="L358" s="28"/>
      <c r="M358" s="28"/>
      <c r="N358" s="28"/>
      <c r="O358" s="28">
        <f>SUM(P358:R358)</f>
        <v>0</v>
      </c>
      <c r="P358" s="28"/>
      <c r="Q358" s="28"/>
      <c r="R358" s="28"/>
      <c r="ID358" s="3"/>
      <c r="IE358"/>
      <c r="IF358"/>
      <c r="IG358"/>
    </row>
    <row r="359" spans="1:241" ht="32.25">
      <c r="A359" s="61"/>
      <c r="B359" s="61">
        <v>85212</v>
      </c>
      <c r="C359" s="61"/>
      <c r="D359" s="62" t="s">
        <v>157</v>
      </c>
      <c r="E359" s="23">
        <v>7826857</v>
      </c>
      <c r="F359" s="24">
        <f>SUM(F360:F381)</f>
        <v>7826608.98</v>
      </c>
      <c r="G359" s="23">
        <f>SUM(G360:G381)</f>
        <v>7826608.98</v>
      </c>
      <c r="H359" s="24">
        <f>SUM(H360:H381)</f>
        <v>251273.23</v>
      </c>
      <c r="I359" s="24">
        <f>SUM(I360:I381)</f>
        <v>82509.41</v>
      </c>
      <c r="J359" s="24">
        <f>SUM(J360:J381)</f>
        <v>0</v>
      </c>
      <c r="K359" s="24">
        <f>SUM(K360:K381)</f>
        <v>7492826.34</v>
      </c>
      <c r="L359" s="24">
        <f>SUM(L360:L381)</f>
        <v>0</v>
      </c>
      <c r="M359" s="24">
        <f>SUM(M360:M381)</f>
        <v>0</v>
      </c>
      <c r="N359" s="24">
        <f>SUM(N360:N381)</f>
        <v>0</v>
      </c>
      <c r="O359" s="24">
        <f>SUM(O360:O381)</f>
        <v>0</v>
      </c>
      <c r="P359" s="24">
        <f>SUM(P360:P381)</f>
        <v>0</v>
      </c>
      <c r="Q359" s="24">
        <f>SUM(Q360:Q381)</f>
        <v>0</v>
      </c>
      <c r="R359" s="24">
        <f>SUM(R360:R381)</f>
        <v>0</v>
      </c>
      <c r="ID359" s="3"/>
      <c r="IE359"/>
      <c r="IF359"/>
      <c r="IG359"/>
    </row>
    <row r="360" spans="1:241" ht="32.25">
      <c r="A360" s="63"/>
      <c r="B360" s="63"/>
      <c r="C360" s="63">
        <v>2910</v>
      </c>
      <c r="D360" s="64" t="s">
        <v>158</v>
      </c>
      <c r="E360" s="27">
        <v>24000</v>
      </c>
      <c r="F360" s="28">
        <f>SUM(G360,O360)</f>
        <v>23993.04</v>
      </c>
      <c r="G360" s="28">
        <f>SUM(H360:N360)</f>
        <v>23993.04</v>
      </c>
      <c r="H360" s="38">
        <v>23993.04</v>
      </c>
      <c r="I360" s="38"/>
      <c r="J360" s="38"/>
      <c r="K360" s="38"/>
      <c r="L360" s="38"/>
      <c r="M360" s="38"/>
      <c r="N360" s="38"/>
      <c r="O360" s="28">
        <f>SUM(P360:R360)</f>
        <v>0</v>
      </c>
      <c r="P360" s="38"/>
      <c r="Q360" s="38"/>
      <c r="R360" s="38"/>
      <c r="ID360" s="3"/>
      <c r="IE360"/>
      <c r="IF360"/>
      <c r="IG360"/>
    </row>
    <row r="361" spans="1:241" ht="21.75">
      <c r="A361" s="61"/>
      <c r="B361" s="61"/>
      <c r="C361" s="63">
        <v>3020</v>
      </c>
      <c r="D361" s="64" t="s">
        <v>47</v>
      </c>
      <c r="E361" s="27">
        <v>900</v>
      </c>
      <c r="F361" s="28">
        <f>SUM(G361,O361)</f>
        <v>900</v>
      </c>
      <c r="G361" s="28">
        <f>SUM(H361:N361)</f>
        <v>900</v>
      </c>
      <c r="H361" s="28"/>
      <c r="I361" s="28"/>
      <c r="J361" s="28"/>
      <c r="K361" s="28">
        <f>1200-300</f>
        <v>900</v>
      </c>
      <c r="L361" s="28"/>
      <c r="M361" s="28"/>
      <c r="N361" s="28"/>
      <c r="O361" s="28">
        <f>SUM(P361:R361)</f>
        <v>0</v>
      </c>
      <c r="P361" s="28"/>
      <c r="Q361" s="28"/>
      <c r="R361" s="28"/>
      <c r="ID361" s="3"/>
      <c r="IE361"/>
      <c r="IF361"/>
      <c r="IG361"/>
    </row>
    <row r="362" spans="1:241" ht="12.75">
      <c r="A362" s="61"/>
      <c r="B362" s="61"/>
      <c r="C362" s="63">
        <v>3110</v>
      </c>
      <c r="D362" s="64" t="s">
        <v>159</v>
      </c>
      <c r="E362" s="27">
        <v>7487387</v>
      </c>
      <c r="F362" s="28">
        <f>SUM(G362,O362)</f>
        <v>7487386.05</v>
      </c>
      <c r="G362" s="28">
        <f>SUM(H362:N362)</f>
        <v>7487386.05</v>
      </c>
      <c r="H362" s="28"/>
      <c r="I362" s="28"/>
      <c r="J362" s="28"/>
      <c r="K362" s="28">
        <v>7487386.05</v>
      </c>
      <c r="L362" s="28"/>
      <c r="M362" s="28"/>
      <c r="N362" s="28"/>
      <c r="O362" s="28">
        <f>SUM(P362:R362)</f>
        <v>0</v>
      </c>
      <c r="P362" s="28"/>
      <c r="Q362" s="28"/>
      <c r="R362" s="28"/>
      <c r="ID362" s="3"/>
      <c r="IE362"/>
      <c r="IF362"/>
      <c r="IG362"/>
    </row>
    <row r="363" spans="1:241" ht="12.75">
      <c r="A363" s="61"/>
      <c r="B363" s="61"/>
      <c r="C363" s="63">
        <v>4010</v>
      </c>
      <c r="D363" s="64" t="s">
        <v>48</v>
      </c>
      <c r="E363" s="27">
        <v>115041</v>
      </c>
      <c r="F363" s="28">
        <f>SUM(G363,O363)</f>
        <v>115040.72</v>
      </c>
      <c r="G363" s="28">
        <f>SUM(H363:N363)</f>
        <v>115040.72</v>
      </c>
      <c r="H363" s="28">
        <v>115040.72</v>
      </c>
      <c r="I363" s="28"/>
      <c r="J363" s="28"/>
      <c r="K363" s="28"/>
      <c r="L363" s="28"/>
      <c r="M363" s="28"/>
      <c r="N363" s="28"/>
      <c r="O363" s="28">
        <f>SUM(P363:R363)</f>
        <v>0</v>
      </c>
      <c r="P363" s="28"/>
      <c r="Q363" s="28"/>
      <c r="R363" s="28"/>
      <c r="ID363" s="3"/>
      <c r="IE363"/>
      <c r="IF363"/>
      <c r="IG363"/>
    </row>
    <row r="364" spans="1:241" ht="12.75">
      <c r="A364" s="61"/>
      <c r="B364" s="61"/>
      <c r="C364" s="63">
        <v>4040</v>
      </c>
      <c r="D364" s="64" t="s">
        <v>68</v>
      </c>
      <c r="E364" s="27">
        <v>8139</v>
      </c>
      <c r="F364" s="28">
        <f>SUM(G364,O364)</f>
        <v>8139</v>
      </c>
      <c r="G364" s="28">
        <f>SUM(H364:N364)</f>
        <v>8139</v>
      </c>
      <c r="H364" s="27">
        <f>7700+440-1-1+1</f>
        <v>8139</v>
      </c>
      <c r="I364" s="28"/>
      <c r="J364" s="28"/>
      <c r="K364" s="28"/>
      <c r="L364" s="28"/>
      <c r="M364" s="28"/>
      <c r="N364" s="28"/>
      <c r="O364" s="28">
        <f>SUM(P364:R364)</f>
        <v>0</v>
      </c>
      <c r="P364" s="28"/>
      <c r="Q364" s="28"/>
      <c r="R364" s="28"/>
      <c r="ID364" s="3"/>
      <c r="IE364"/>
      <c r="IF364"/>
      <c r="IG364"/>
    </row>
    <row r="365" spans="1:241" ht="12.75">
      <c r="A365" s="61"/>
      <c r="B365" s="61"/>
      <c r="C365" s="63">
        <v>4110</v>
      </c>
      <c r="D365" s="29" t="s">
        <v>36</v>
      </c>
      <c r="E365" s="27">
        <v>100570</v>
      </c>
      <c r="F365" s="28">
        <f>SUM(G365,O365)</f>
        <v>100569.06</v>
      </c>
      <c r="G365" s="28">
        <f>SUM(H365:N365)</f>
        <v>100569.06</v>
      </c>
      <c r="H365" s="28">
        <v>100569.06</v>
      </c>
      <c r="I365" s="28"/>
      <c r="J365" s="28"/>
      <c r="K365" s="28"/>
      <c r="L365" s="28"/>
      <c r="M365" s="28"/>
      <c r="N365" s="28"/>
      <c r="O365" s="28">
        <f>SUM(P365:R365)</f>
        <v>0</v>
      </c>
      <c r="P365" s="28"/>
      <c r="Q365" s="28"/>
      <c r="R365" s="28"/>
      <c r="ID365" s="3"/>
      <c r="IE365"/>
      <c r="IF365"/>
      <c r="IG365"/>
    </row>
    <row r="366" spans="1:241" ht="12.75">
      <c r="A366" s="61"/>
      <c r="B366" s="61"/>
      <c r="C366" s="63">
        <v>4120</v>
      </c>
      <c r="D366" s="29" t="s">
        <v>37</v>
      </c>
      <c r="E366" s="27">
        <v>2767</v>
      </c>
      <c r="F366" s="28">
        <f>SUM(G366,O366)</f>
        <v>2766.47</v>
      </c>
      <c r="G366" s="28">
        <f>SUM(H366:N366)</f>
        <v>2766.47</v>
      </c>
      <c r="H366" s="28">
        <v>2766.47</v>
      </c>
      <c r="I366" s="28"/>
      <c r="J366" s="28"/>
      <c r="K366" s="28"/>
      <c r="L366" s="28"/>
      <c r="M366" s="28"/>
      <c r="N366" s="28"/>
      <c r="O366" s="28">
        <f>SUM(P366:R366)</f>
        <v>0</v>
      </c>
      <c r="P366" s="28"/>
      <c r="Q366" s="28"/>
      <c r="R366" s="28"/>
      <c r="ID366" s="3"/>
      <c r="IE366"/>
      <c r="IF366"/>
      <c r="IG366"/>
    </row>
    <row r="367" spans="1:241" ht="12.75">
      <c r="A367" s="61"/>
      <c r="B367" s="61"/>
      <c r="C367" s="63">
        <v>4210</v>
      </c>
      <c r="D367" s="29" t="s">
        <v>71</v>
      </c>
      <c r="E367" s="27">
        <v>27773</v>
      </c>
      <c r="F367" s="28">
        <f>SUM(G367,O367)</f>
        <v>27772.03</v>
      </c>
      <c r="G367" s="28">
        <f>SUM(H367:N367)</f>
        <v>27772.03</v>
      </c>
      <c r="H367" s="28"/>
      <c r="I367" s="28">
        <v>27772.03</v>
      </c>
      <c r="J367" s="28"/>
      <c r="K367" s="28"/>
      <c r="L367" s="28"/>
      <c r="M367" s="28"/>
      <c r="N367" s="28"/>
      <c r="O367" s="28">
        <f>SUM(P367:R367)</f>
        <v>0</v>
      </c>
      <c r="P367" s="28"/>
      <c r="Q367" s="28"/>
      <c r="R367" s="28"/>
      <c r="ID367" s="3"/>
      <c r="IE367"/>
      <c r="IF367"/>
      <c r="IG367"/>
    </row>
    <row r="368" spans="1:241" ht="12.75">
      <c r="A368" s="61"/>
      <c r="B368" s="61"/>
      <c r="C368" s="63">
        <v>4260</v>
      </c>
      <c r="D368" s="29" t="s">
        <v>62</v>
      </c>
      <c r="E368" s="27">
        <v>2500</v>
      </c>
      <c r="F368" s="28">
        <f>SUM(G368,O368)</f>
        <v>2500</v>
      </c>
      <c r="G368" s="28">
        <f>SUM(H368:N368)</f>
        <v>2500</v>
      </c>
      <c r="H368" s="28"/>
      <c r="I368" s="28">
        <v>2500</v>
      </c>
      <c r="J368" s="28"/>
      <c r="K368" s="28"/>
      <c r="L368" s="28"/>
      <c r="M368" s="28"/>
      <c r="N368" s="28"/>
      <c r="O368" s="28"/>
      <c r="P368" s="28"/>
      <c r="Q368" s="28"/>
      <c r="R368" s="28"/>
      <c r="ID368" s="3"/>
      <c r="IE368"/>
      <c r="IF368"/>
      <c r="IG368"/>
    </row>
    <row r="369" spans="1:241" ht="12.75">
      <c r="A369" s="61"/>
      <c r="B369" s="61"/>
      <c r="C369" s="63">
        <v>4270</v>
      </c>
      <c r="D369" s="29" t="s">
        <v>75</v>
      </c>
      <c r="E369" s="27">
        <v>2000</v>
      </c>
      <c r="F369" s="28">
        <f>SUM(G369,O369)</f>
        <v>2000</v>
      </c>
      <c r="G369" s="28">
        <f>SUM(H369:N369)</f>
        <v>2000</v>
      </c>
      <c r="H369" s="28"/>
      <c r="I369" s="28">
        <v>2000</v>
      </c>
      <c r="J369" s="28"/>
      <c r="K369" s="28"/>
      <c r="L369" s="28"/>
      <c r="M369" s="28"/>
      <c r="N369" s="28"/>
      <c r="O369" s="28">
        <f>SUM(P369:R369)</f>
        <v>0</v>
      </c>
      <c r="P369" s="28"/>
      <c r="Q369" s="28"/>
      <c r="R369" s="28"/>
      <c r="ID369" s="3"/>
      <c r="IE369"/>
      <c r="IF369"/>
      <c r="IG369"/>
    </row>
    <row r="370" spans="1:241" ht="12.75">
      <c r="A370" s="61"/>
      <c r="B370" s="61"/>
      <c r="C370" s="25">
        <v>4280</v>
      </c>
      <c r="D370" s="29" t="s">
        <v>76</v>
      </c>
      <c r="E370" s="27">
        <v>80</v>
      </c>
      <c r="F370" s="28">
        <f>SUM(G370,O370)</f>
        <v>80</v>
      </c>
      <c r="G370" s="28">
        <f>SUM(H370:N370)</f>
        <v>80</v>
      </c>
      <c r="H370" s="28"/>
      <c r="I370" s="28">
        <f>200-80-40</f>
        <v>80</v>
      </c>
      <c r="J370" s="28"/>
      <c r="K370" s="28"/>
      <c r="L370" s="28"/>
      <c r="M370" s="28"/>
      <c r="N370" s="28"/>
      <c r="O370" s="28">
        <f>SUM(P370:R370)</f>
        <v>0</v>
      </c>
      <c r="P370" s="28"/>
      <c r="Q370" s="28"/>
      <c r="R370" s="28"/>
      <c r="ID370" s="3"/>
      <c r="IE370"/>
      <c r="IF370"/>
      <c r="IG370"/>
    </row>
    <row r="371" spans="1:241" ht="12.75">
      <c r="A371" s="61"/>
      <c r="B371" s="61"/>
      <c r="C371" s="63">
        <v>4300</v>
      </c>
      <c r="D371" s="29" t="s">
        <v>63</v>
      </c>
      <c r="E371" s="27">
        <v>28596</v>
      </c>
      <c r="F371" s="28">
        <f>SUM(G371,O371)</f>
        <v>28595.15</v>
      </c>
      <c r="G371" s="28">
        <f>SUM(H371:N371)</f>
        <v>28595.15</v>
      </c>
      <c r="H371" s="28"/>
      <c r="I371" s="28">
        <v>28595.15</v>
      </c>
      <c r="J371" s="28"/>
      <c r="K371" s="28"/>
      <c r="L371" s="28"/>
      <c r="M371" s="28"/>
      <c r="N371" s="28"/>
      <c r="O371" s="28">
        <f>SUM(P371:R371)</f>
        <v>0</v>
      </c>
      <c r="P371" s="28"/>
      <c r="Q371" s="28"/>
      <c r="R371" s="28"/>
      <c r="ID371" s="3"/>
      <c r="IE371"/>
      <c r="IF371"/>
      <c r="IG371"/>
    </row>
    <row r="372" spans="1:241" ht="12.75">
      <c r="A372" s="61"/>
      <c r="B372" s="61"/>
      <c r="C372" s="63">
        <v>4350</v>
      </c>
      <c r="D372" s="29" t="s">
        <v>77</v>
      </c>
      <c r="E372" s="27">
        <v>300</v>
      </c>
      <c r="F372" s="28">
        <f>SUM(G372,O372)</f>
        <v>300</v>
      </c>
      <c r="G372" s="28">
        <f>SUM(H372:N372)</f>
        <v>300</v>
      </c>
      <c r="H372" s="28"/>
      <c r="I372" s="28">
        <v>300</v>
      </c>
      <c r="J372" s="28"/>
      <c r="K372" s="28"/>
      <c r="L372" s="28"/>
      <c r="M372" s="28"/>
      <c r="N372" s="28"/>
      <c r="O372" s="28"/>
      <c r="P372" s="28"/>
      <c r="Q372" s="28"/>
      <c r="R372" s="28"/>
      <c r="ID372" s="3"/>
      <c r="IE372"/>
      <c r="IF372"/>
      <c r="IG372"/>
    </row>
    <row r="373" spans="1:241" ht="21.75">
      <c r="A373" s="61"/>
      <c r="B373" s="61"/>
      <c r="C373" s="25">
        <v>4370</v>
      </c>
      <c r="D373" s="29" t="s">
        <v>79</v>
      </c>
      <c r="E373" s="27">
        <v>1259</v>
      </c>
      <c r="F373" s="28">
        <f>SUM(G373,O373)</f>
        <v>1259</v>
      </c>
      <c r="G373" s="28">
        <f>SUM(H373:N373)</f>
        <v>1259</v>
      </c>
      <c r="H373" s="28"/>
      <c r="I373" s="28">
        <f>2500-1000-241</f>
        <v>1259</v>
      </c>
      <c r="J373" s="28"/>
      <c r="K373" s="28"/>
      <c r="L373" s="28"/>
      <c r="M373" s="28"/>
      <c r="N373" s="28"/>
      <c r="O373" s="28">
        <f>SUM(P373:R373)</f>
        <v>0</v>
      </c>
      <c r="P373" s="28"/>
      <c r="Q373" s="28"/>
      <c r="R373" s="28"/>
      <c r="ID373" s="3"/>
      <c r="IE373"/>
      <c r="IF373"/>
      <c r="IG373"/>
    </row>
    <row r="374" spans="1:241" ht="21.75">
      <c r="A374" s="25"/>
      <c r="B374" s="25"/>
      <c r="C374" s="25">
        <v>4400</v>
      </c>
      <c r="D374" s="29" t="s">
        <v>154</v>
      </c>
      <c r="E374" s="27">
        <v>4520</v>
      </c>
      <c r="F374" s="28">
        <f>SUM(G374,O374)</f>
        <v>4520</v>
      </c>
      <c r="G374" s="28">
        <f>SUM(H374:N374)</f>
        <v>4520</v>
      </c>
      <c r="H374" s="28"/>
      <c r="I374" s="28">
        <f>5000-480</f>
        <v>4520</v>
      </c>
      <c r="J374" s="28"/>
      <c r="K374" s="28"/>
      <c r="L374" s="28"/>
      <c r="M374" s="28"/>
      <c r="N374" s="28"/>
      <c r="O374" s="28">
        <f>SUM(P374:R374)</f>
        <v>0</v>
      </c>
      <c r="P374" s="28"/>
      <c r="Q374" s="28"/>
      <c r="R374" s="28"/>
      <c r="ID374" s="3"/>
      <c r="IE374"/>
      <c r="IF374"/>
      <c r="IG374"/>
    </row>
    <row r="375" spans="1:241" ht="12.75">
      <c r="A375" s="61"/>
      <c r="B375" s="61"/>
      <c r="C375" s="25">
        <v>4410</v>
      </c>
      <c r="D375" s="29" t="s">
        <v>56</v>
      </c>
      <c r="E375" s="27">
        <v>223</v>
      </c>
      <c r="F375" s="28">
        <f>SUM(G375,O375)</f>
        <v>223</v>
      </c>
      <c r="G375" s="28">
        <f>SUM(H375:N375)</f>
        <v>223</v>
      </c>
      <c r="H375" s="28"/>
      <c r="I375" s="28">
        <f>1000-200-485-92</f>
        <v>223</v>
      </c>
      <c r="J375" s="28"/>
      <c r="K375" s="28"/>
      <c r="L375" s="28"/>
      <c r="M375" s="28"/>
      <c r="N375" s="28"/>
      <c r="O375" s="28">
        <f>SUM(P375:R375)</f>
        <v>0</v>
      </c>
      <c r="P375" s="28"/>
      <c r="Q375" s="28"/>
      <c r="R375" s="28"/>
      <c r="ID375" s="3"/>
      <c r="IE375"/>
      <c r="IF375"/>
      <c r="IG375"/>
    </row>
    <row r="376" spans="1:241" ht="12.75">
      <c r="A376" s="61"/>
      <c r="B376" s="61"/>
      <c r="C376" s="25">
        <v>4430</v>
      </c>
      <c r="D376" s="29" t="s">
        <v>40</v>
      </c>
      <c r="E376" s="27">
        <v>500</v>
      </c>
      <c r="F376" s="28">
        <f>SUM(G376,O376)</f>
        <v>500</v>
      </c>
      <c r="G376" s="28">
        <f>SUM(H376:N376)</f>
        <v>500</v>
      </c>
      <c r="H376" s="28"/>
      <c r="I376" s="28">
        <v>500</v>
      </c>
      <c r="J376" s="28"/>
      <c r="K376" s="28"/>
      <c r="L376" s="28"/>
      <c r="M376" s="28"/>
      <c r="N376" s="28"/>
      <c r="O376" s="28"/>
      <c r="P376" s="28"/>
      <c r="Q376" s="28"/>
      <c r="R376" s="28"/>
      <c r="ID376" s="3"/>
      <c r="IE376"/>
      <c r="IF376"/>
      <c r="IG376"/>
    </row>
    <row r="377" spans="1:241" ht="21.75">
      <c r="A377" s="61"/>
      <c r="B377" s="61"/>
      <c r="C377" s="63">
        <v>4440</v>
      </c>
      <c r="D377" s="64" t="s">
        <v>80</v>
      </c>
      <c r="E377" s="27">
        <v>4541</v>
      </c>
      <c r="F377" s="28">
        <f>SUM(G377,O377)</f>
        <v>4540.29</v>
      </c>
      <c r="G377" s="28">
        <f>SUM(H377:N377)</f>
        <v>4540.29</v>
      </c>
      <c r="H377" s="28"/>
      <c r="I377" s="28"/>
      <c r="J377" s="28"/>
      <c r="K377" s="28">
        <v>4540.29</v>
      </c>
      <c r="L377" s="28"/>
      <c r="M377" s="28"/>
      <c r="N377" s="28"/>
      <c r="O377" s="28">
        <f>SUM(P377:R377)</f>
        <v>0</v>
      </c>
      <c r="P377" s="28"/>
      <c r="Q377" s="28"/>
      <c r="R377" s="28"/>
      <c r="ID377" s="3"/>
      <c r="IE377"/>
      <c r="IF377"/>
      <c r="IG377"/>
    </row>
    <row r="378" spans="1:241" ht="12.75">
      <c r="A378" s="61"/>
      <c r="B378" s="61"/>
      <c r="C378" s="63">
        <v>4580</v>
      </c>
      <c r="D378" s="64" t="s">
        <v>160</v>
      </c>
      <c r="E378" s="27">
        <v>1000</v>
      </c>
      <c r="F378" s="28">
        <f>SUM(G378,O378)</f>
        <v>764.94</v>
      </c>
      <c r="G378" s="28">
        <f>SUM(H378:N378)</f>
        <v>764.94</v>
      </c>
      <c r="H378" s="28">
        <v>764.94</v>
      </c>
      <c r="I378" s="28"/>
      <c r="J378" s="28"/>
      <c r="K378" s="28"/>
      <c r="L378" s="28"/>
      <c r="M378" s="28"/>
      <c r="N378" s="28"/>
      <c r="O378" s="28">
        <f>SUM(P378:R378)</f>
        <v>0</v>
      </c>
      <c r="P378" s="28"/>
      <c r="Q378" s="28"/>
      <c r="R378" s="28"/>
      <c r="ID378" s="3"/>
      <c r="IE378"/>
      <c r="IF378"/>
      <c r="IG378"/>
    </row>
    <row r="379" spans="1:241" ht="21.75">
      <c r="A379" s="61"/>
      <c r="B379" s="61"/>
      <c r="C379" s="25">
        <v>4700</v>
      </c>
      <c r="D379" s="50" t="s">
        <v>57</v>
      </c>
      <c r="E379" s="27">
        <v>2148</v>
      </c>
      <c r="F379" s="28">
        <f>SUM(G379,O379)</f>
        <v>2148</v>
      </c>
      <c r="G379" s="28">
        <f>SUM(H379:N379)</f>
        <v>2148</v>
      </c>
      <c r="H379" s="28"/>
      <c r="I379" s="28">
        <f>2000+1000-852</f>
        <v>2148</v>
      </c>
      <c r="J379" s="28"/>
      <c r="K379" s="28"/>
      <c r="L379" s="28"/>
      <c r="M379" s="28"/>
      <c r="N379" s="28"/>
      <c r="O379" s="28">
        <f>SUM(P379:R379)</f>
        <v>0</v>
      </c>
      <c r="P379" s="28"/>
      <c r="Q379" s="28"/>
      <c r="R379" s="28"/>
      <c r="ID379" s="3"/>
      <c r="IE379"/>
      <c r="IF379"/>
      <c r="IG379"/>
    </row>
    <row r="380" spans="1:241" ht="32.25">
      <c r="A380" s="61"/>
      <c r="B380" s="61"/>
      <c r="C380" s="25">
        <v>4740</v>
      </c>
      <c r="D380" s="29" t="s">
        <v>81</v>
      </c>
      <c r="E380" s="27">
        <v>1613</v>
      </c>
      <c r="F380" s="28">
        <f>SUM(G380,O380)</f>
        <v>1612.23</v>
      </c>
      <c r="G380" s="28">
        <f>SUM(H380:N380)</f>
        <v>1612.23</v>
      </c>
      <c r="H380" s="28"/>
      <c r="I380" s="28">
        <v>1612.23</v>
      </c>
      <c r="J380" s="28"/>
      <c r="K380" s="28"/>
      <c r="L380" s="28"/>
      <c r="M380" s="28"/>
      <c r="N380" s="28"/>
      <c r="O380" s="28">
        <f>SUM(P380:R380)</f>
        <v>0</v>
      </c>
      <c r="P380" s="28"/>
      <c r="Q380" s="28"/>
      <c r="R380" s="28"/>
      <c r="ID380" s="3"/>
      <c r="IE380"/>
      <c r="IF380"/>
      <c r="IG380"/>
    </row>
    <row r="381" spans="1:241" ht="21.75">
      <c r="A381" s="61"/>
      <c r="B381" s="61"/>
      <c r="C381" s="25">
        <v>4750</v>
      </c>
      <c r="D381" s="29" t="s">
        <v>82</v>
      </c>
      <c r="E381" s="27">
        <v>11000</v>
      </c>
      <c r="F381" s="28">
        <f>SUM(G381,O381)</f>
        <v>11000</v>
      </c>
      <c r="G381" s="28">
        <f>SUM(H381:N381)</f>
        <v>11000</v>
      </c>
      <c r="H381" s="28"/>
      <c r="I381" s="28">
        <f>7000-2000+6000</f>
        <v>11000</v>
      </c>
      <c r="J381" s="28"/>
      <c r="K381" s="28"/>
      <c r="L381" s="28"/>
      <c r="M381" s="28"/>
      <c r="N381" s="28"/>
      <c r="O381" s="28">
        <f>SUM(P381:R381)</f>
        <v>0</v>
      </c>
      <c r="P381" s="28"/>
      <c r="Q381" s="28"/>
      <c r="R381" s="28"/>
      <c r="ID381" s="3"/>
      <c r="IE381"/>
      <c r="IF381"/>
      <c r="IG381"/>
    </row>
    <row r="382" spans="1:241" ht="21.75">
      <c r="A382" s="21"/>
      <c r="B382" s="21">
        <v>85213</v>
      </c>
      <c r="C382" s="21"/>
      <c r="D382" s="42" t="s">
        <v>161</v>
      </c>
      <c r="E382" s="23">
        <v>41119</v>
      </c>
      <c r="F382" s="24">
        <f>SUM(F383:F383)</f>
        <v>40650.86</v>
      </c>
      <c r="G382" s="23">
        <f>SUM(G383:G383)</f>
        <v>40650.86</v>
      </c>
      <c r="H382" s="24">
        <f>SUM(H383:H383)</f>
        <v>0</v>
      </c>
      <c r="I382" s="24">
        <f>SUM(I383:I383)</f>
        <v>0</v>
      </c>
      <c r="J382" s="24">
        <f>SUM(J383:J383)</f>
        <v>0</v>
      </c>
      <c r="K382" s="24">
        <f>SUM(K383:K383)</f>
        <v>40650.86</v>
      </c>
      <c r="L382" s="24">
        <f>SUM(L383:L383)</f>
        <v>0</v>
      </c>
      <c r="M382" s="24">
        <f>SUM(M383:M383)</f>
        <v>0</v>
      </c>
      <c r="N382" s="24">
        <f>SUM(N383:N383)</f>
        <v>0</v>
      </c>
      <c r="O382" s="24">
        <f>SUM(O383:O383)</f>
        <v>0</v>
      </c>
      <c r="P382" s="24">
        <f>SUM(P383:P383)</f>
        <v>0</v>
      </c>
      <c r="Q382" s="24">
        <f>SUM(Q383:Q383)</f>
        <v>0</v>
      </c>
      <c r="R382" s="24">
        <f>SUM(R383:R383)</f>
        <v>0</v>
      </c>
      <c r="ID382" s="3"/>
      <c r="IE382"/>
      <c r="IF382"/>
      <c r="IG382"/>
    </row>
    <row r="383" spans="1:241" ht="12.75">
      <c r="A383" s="25"/>
      <c r="B383" s="25"/>
      <c r="C383" s="25">
        <v>4130</v>
      </c>
      <c r="D383" s="29" t="s">
        <v>162</v>
      </c>
      <c r="E383" s="27">
        <v>41119</v>
      </c>
      <c r="F383" s="28">
        <f>SUM(G383,O383)</f>
        <v>40650.86</v>
      </c>
      <c r="G383" s="28">
        <f>SUM(H383:N383)</f>
        <v>40650.86</v>
      </c>
      <c r="H383" s="28"/>
      <c r="I383" s="28"/>
      <c r="J383" s="28"/>
      <c r="K383" s="28">
        <v>40650.86</v>
      </c>
      <c r="L383" s="28"/>
      <c r="M383" s="28"/>
      <c r="N383" s="28"/>
      <c r="O383" s="28">
        <f>SUM(P383:R383)</f>
        <v>0</v>
      </c>
      <c r="P383" s="28"/>
      <c r="Q383" s="28"/>
      <c r="R383" s="28"/>
      <c r="ID383" s="3"/>
      <c r="IE383"/>
      <c r="IF383"/>
      <c r="IG383"/>
    </row>
    <row r="384" spans="1:241" ht="21.75">
      <c r="A384" s="21"/>
      <c r="B384" s="21">
        <v>85214</v>
      </c>
      <c r="C384" s="21"/>
      <c r="D384" s="42" t="s">
        <v>163</v>
      </c>
      <c r="E384" s="23">
        <v>645904</v>
      </c>
      <c r="F384" s="24">
        <f>SUM(F385:F385)</f>
        <v>644930.89</v>
      </c>
      <c r="G384" s="23">
        <f>SUM(G385:G385)</f>
        <v>644930.89</v>
      </c>
      <c r="H384" s="24">
        <f>SUM(H385:H385)</f>
        <v>0</v>
      </c>
      <c r="I384" s="24">
        <f>SUM(I385:I385)</f>
        <v>0</v>
      </c>
      <c r="J384" s="24">
        <f>SUM(J385:J385)</f>
        <v>0</v>
      </c>
      <c r="K384" s="24">
        <f>SUM(K385:K385)</f>
        <v>644930.89</v>
      </c>
      <c r="L384" s="24">
        <f>SUM(L385:L385)</f>
        <v>0</v>
      </c>
      <c r="M384" s="24">
        <f>SUM(M385:M385)</f>
        <v>0</v>
      </c>
      <c r="N384" s="24">
        <f>SUM(N385:N385)</f>
        <v>0</v>
      </c>
      <c r="O384" s="24">
        <f>SUM(O385:O385)</f>
        <v>0</v>
      </c>
      <c r="P384" s="24">
        <f>SUM(P385:P385)</f>
        <v>0</v>
      </c>
      <c r="Q384" s="24">
        <f>SUM(Q385:Q385)</f>
        <v>0</v>
      </c>
      <c r="R384" s="24">
        <f>SUM(R385:R385)</f>
        <v>0</v>
      </c>
      <c r="ID384" s="3"/>
      <c r="IE384"/>
      <c r="IF384"/>
      <c r="IG384"/>
    </row>
    <row r="385" spans="1:241" ht="12.75">
      <c r="A385" s="25"/>
      <c r="B385" s="25"/>
      <c r="C385" s="25">
        <v>3110</v>
      </c>
      <c r="D385" s="64" t="s">
        <v>159</v>
      </c>
      <c r="E385" s="27">
        <v>645904</v>
      </c>
      <c r="F385" s="28">
        <f>SUM(G385,O385)</f>
        <v>644930.89</v>
      </c>
      <c r="G385" s="28">
        <f>SUM(K385)</f>
        <v>644930.89</v>
      </c>
      <c r="H385" s="28"/>
      <c r="I385" s="28"/>
      <c r="J385" s="28"/>
      <c r="K385" s="28">
        <v>644930.89</v>
      </c>
      <c r="L385" s="28"/>
      <c r="M385" s="28"/>
      <c r="N385" s="28"/>
      <c r="O385" s="28">
        <f>SUM(P385:R385)</f>
        <v>0</v>
      </c>
      <c r="P385" s="28"/>
      <c r="Q385" s="28"/>
      <c r="R385" s="28"/>
      <c r="ID385" s="3"/>
      <c r="IE385"/>
      <c r="IF385"/>
      <c r="IG385"/>
    </row>
    <row r="386" spans="1:241" ht="12.75">
      <c r="A386" s="21"/>
      <c r="B386" s="21">
        <v>85215</v>
      </c>
      <c r="C386" s="21"/>
      <c r="D386" s="42" t="s">
        <v>164</v>
      </c>
      <c r="E386" s="23">
        <v>1920313</v>
      </c>
      <c r="F386" s="24">
        <f>SUM(F387:F401)</f>
        <v>1838764.8</v>
      </c>
      <c r="G386" s="23">
        <f>SUM(G387:G401)</f>
        <v>1838764.8</v>
      </c>
      <c r="H386" s="24">
        <f>SUM(H387:H401)</f>
        <v>33064.54</v>
      </c>
      <c r="I386" s="24">
        <f>SUM(I387:I401)</f>
        <v>11084.1</v>
      </c>
      <c r="J386" s="24">
        <f>SUM(J387:J401)</f>
        <v>0</v>
      </c>
      <c r="K386" s="24">
        <f>SUM(K387:K401)</f>
        <v>1794616.16</v>
      </c>
      <c r="L386" s="24">
        <f>SUM(L387:L401)</f>
        <v>0</v>
      </c>
      <c r="M386" s="24">
        <f>SUM(M387:M401)</f>
        <v>0</v>
      </c>
      <c r="N386" s="24">
        <f>SUM(N387:N401)</f>
        <v>0</v>
      </c>
      <c r="O386" s="24">
        <f>SUM(O387:O401)</f>
        <v>0</v>
      </c>
      <c r="P386" s="24">
        <f>SUM(P387:P401)</f>
        <v>0</v>
      </c>
      <c r="Q386" s="24">
        <f>SUM(Q387:Q401)</f>
        <v>0</v>
      </c>
      <c r="R386" s="24">
        <f>SUM(R387:R401)</f>
        <v>0</v>
      </c>
      <c r="ID386" s="3"/>
      <c r="IE386"/>
      <c r="IF386"/>
      <c r="IG386"/>
    </row>
    <row r="387" spans="1:241" ht="21.75">
      <c r="A387" s="21"/>
      <c r="B387" s="21"/>
      <c r="C387" s="25">
        <v>3020</v>
      </c>
      <c r="D387" s="29" t="s">
        <v>47</v>
      </c>
      <c r="E387" s="37">
        <v>300</v>
      </c>
      <c r="F387" s="28">
        <f>SUM(G387,O387)</f>
        <v>300</v>
      </c>
      <c r="G387" s="28">
        <f>SUM(H387:N387)</f>
        <v>300</v>
      </c>
      <c r="H387" s="28"/>
      <c r="I387" s="28"/>
      <c r="J387" s="28"/>
      <c r="K387" s="28">
        <v>300</v>
      </c>
      <c r="L387" s="28"/>
      <c r="M387" s="28"/>
      <c r="N387" s="28"/>
      <c r="O387" s="28">
        <f>SUM(P387:R387)</f>
        <v>0</v>
      </c>
      <c r="P387" s="28"/>
      <c r="Q387" s="28"/>
      <c r="R387" s="28"/>
      <c r="ID387" s="3"/>
      <c r="IE387"/>
      <c r="IF387"/>
      <c r="IG387"/>
    </row>
    <row r="388" spans="1:241" ht="12.75">
      <c r="A388" s="25"/>
      <c r="B388" s="25"/>
      <c r="C388" s="25">
        <v>3110</v>
      </c>
      <c r="D388" s="64" t="s">
        <v>159</v>
      </c>
      <c r="E388" s="37">
        <v>1870649</v>
      </c>
      <c r="F388" s="28">
        <f>SUM(G388,O388)</f>
        <v>1792307.45</v>
      </c>
      <c r="G388" s="28">
        <f>SUM(H388:N388)</f>
        <v>1792307.45</v>
      </c>
      <c r="H388" s="28"/>
      <c r="I388" s="28"/>
      <c r="J388" s="28"/>
      <c r="K388" s="28">
        <v>1792307.45</v>
      </c>
      <c r="L388" s="28"/>
      <c r="M388" s="28"/>
      <c r="N388" s="28"/>
      <c r="O388" s="28">
        <f>SUM(P388:R388)</f>
        <v>0</v>
      </c>
      <c r="P388" s="28"/>
      <c r="Q388" s="28"/>
      <c r="R388" s="28"/>
      <c r="ID388" s="3"/>
      <c r="IE388"/>
      <c r="IF388"/>
      <c r="IG388"/>
    </row>
    <row r="389" spans="1:241" ht="12.75">
      <c r="A389" s="25"/>
      <c r="B389" s="25"/>
      <c r="C389" s="25">
        <v>4010</v>
      </c>
      <c r="D389" s="64" t="s">
        <v>48</v>
      </c>
      <c r="E389" s="37">
        <v>30800</v>
      </c>
      <c r="F389" s="28">
        <f>SUM(G389,O389)</f>
        <v>28399.99</v>
      </c>
      <c r="G389" s="28">
        <f>SUM(H389:N389)</f>
        <v>28399.99</v>
      </c>
      <c r="H389" s="28">
        <v>28399.99</v>
      </c>
      <c r="I389" s="28"/>
      <c r="J389" s="28"/>
      <c r="K389" s="28"/>
      <c r="L389" s="28"/>
      <c r="M389" s="28"/>
      <c r="N389" s="28"/>
      <c r="O389" s="28">
        <f>SUM(P389:R389)</f>
        <v>0</v>
      </c>
      <c r="P389" s="28"/>
      <c r="Q389" s="28"/>
      <c r="R389" s="28"/>
      <c r="ID389" s="3"/>
      <c r="IE389"/>
      <c r="IF389"/>
      <c r="IG389"/>
    </row>
    <row r="390" spans="1:241" ht="12.75">
      <c r="A390" s="25"/>
      <c r="B390" s="25"/>
      <c r="C390" s="25">
        <v>4040</v>
      </c>
      <c r="D390" s="64" t="s">
        <v>68</v>
      </c>
      <c r="E390" s="37">
        <v>1577</v>
      </c>
      <c r="F390" s="28">
        <f>SUM(G390,O390)</f>
        <v>1577</v>
      </c>
      <c r="G390" s="28">
        <f>SUM(H390:N390)</f>
        <v>1577</v>
      </c>
      <c r="H390" s="28">
        <f>1600-23-23+23</f>
        <v>1577</v>
      </c>
      <c r="I390" s="28"/>
      <c r="J390" s="28"/>
      <c r="K390" s="28"/>
      <c r="L390" s="28"/>
      <c r="M390" s="28"/>
      <c r="N390" s="28"/>
      <c r="O390" s="28">
        <f>SUM(P390:R390)</f>
        <v>0</v>
      </c>
      <c r="P390" s="28"/>
      <c r="Q390" s="28"/>
      <c r="R390" s="28"/>
      <c r="ID390" s="3"/>
      <c r="IE390"/>
      <c r="IF390"/>
      <c r="IG390"/>
    </row>
    <row r="391" spans="1:241" ht="12.75">
      <c r="A391" s="25"/>
      <c r="B391" s="25"/>
      <c r="C391" s="25">
        <v>4110</v>
      </c>
      <c r="D391" s="29" t="s">
        <v>36</v>
      </c>
      <c r="E391" s="37">
        <v>3225</v>
      </c>
      <c r="F391" s="28">
        <f>SUM(G391,O391)</f>
        <v>2850.74</v>
      </c>
      <c r="G391" s="28">
        <f>SUM(H391:N391)</f>
        <v>2850.74</v>
      </c>
      <c r="H391" s="28">
        <v>2850.74</v>
      </c>
      <c r="I391" s="28"/>
      <c r="J391" s="28"/>
      <c r="K391" s="28"/>
      <c r="L391" s="28"/>
      <c r="M391" s="28"/>
      <c r="N391" s="28"/>
      <c r="O391" s="28">
        <f>SUM(P391:R391)</f>
        <v>0</v>
      </c>
      <c r="P391" s="28"/>
      <c r="Q391" s="28"/>
      <c r="R391" s="28"/>
      <c r="ID391" s="3"/>
      <c r="IE391"/>
      <c r="IF391"/>
      <c r="IG391"/>
    </row>
    <row r="392" spans="1:241" ht="12.75">
      <c r="A392" s="25"/>
      <c r="B392" s="25"/>
      <c r="C392" s="25">
        <v>4120</v>
      </c>
      <c r="D392" s="29" t="s">
        <v>37</v>
      </c>
      <c r="E392" s="37">
        <v>362</v>
      </c>
      <c r="F392" s="28">
        <f>SUM(G392,O392)</f>
        <v>236.81</v>
      </c>
      <c r="G392" s="28">
        <f>SUM(H392:N392)</f>
        <v>236.81</v>
      </c>
      <c r="H392" s="28">
        <v>236.81</v>
      </c>
      <c r="I392" s="28"/>
      <c r="J392" s="28"/>
      <c r="K392" s="28"/>
      <c r="L392" s="28"/>
      <c r="M392" s="28"/>
      <c r="N392" s="28"/>
      <c r="O392" s="28">
        <f>SUM(P392:R392)</f>
        <v>0</v>
      </c>
      <c r="P392" s="28"/>
      <c r="Q392" s="28"/>
      <c r="R392" s="28"/>
      <c r="ID392" s="3"/>
      <c r="IE392"/>
      <c r="IF392"/>
      <c r="IG392"/>
    </row>
    <row r="393" spans="1:241" ht="12.75">
      <c r="A393" s="61"/>
      <c r="B393" s="61"/>
      <c r="C393" s="63">
        <v>4210</v>
      </c>
      <c r="D393" s="29" t="s">
        <v>71</v>
      </c>
      <c r="E393" s="37">
        <v>3500</v>
      </c>
      <c r="F393" s="28">
        <f>SUM(G393,O393)</f>
        <v>3500</v>
      </c>
      <c r="G393" s="28">
        <f>SUM(H393:N393)</f>
        <v>3500</v>
      </c>
      <c r="H393" s="28"/>
      <c r="I393" s="28">
        <f>4500-1000</f>
        <v>3500</v>
      </c>
      <c r="J393" s="28"/>
      <c r="K393" s="28"/>
      <c r="L393" s="28"/>
      <c r="M393" s="28"/>
      <c r="N393" s="28"/>
      <c r="O393" s="28">
        <f>SUM(P393:R393)</f>
        <v>0</v>
      </c>
      <c r="P393" s="28"/>
      <c r="Q393" s="28"/>
      <c r="R393" s="28"/>
      <c r="ID393" s="3"/>
      <c r="IE393"/>
      <c r="IF393"/>
      <c r="IG393"/>
    </row>
    <row r="394" spans="1:241" ht="12.75">
      <c r="A394" s="61"/>
      <c r="B394" s="61"/>
      <c r="C394" s="63">
        <v>4280</v>
      </c>
      <c r="D394" s="29" t="s">
        <v>76</v>
      </c>
      <c r="E394" s="37">
        <v>120</v>
      </c>
      <c r="F394" s="28">
        <f>SUM(G394,O394)</f>
        <v>120</v>
      </c>
      <c r="G394" s="28">
        <f>SUM(H394:N394)</f>
        <v>120</v>
      </c>
      <c r="H394" s="28"/>
      <c r="I394" s="28">
        <f>200-80</f>
        <v>120</v>
      </c>
      <c r="J394" s="28"/>
      <c r="K394" s="28"/>
      <c r="L394" s="28"/>
      <c r="M394" s="28"/>
      <c r="N394" s="28"/>
      <c r="O394" s="28">
        <f>SUM(P394:R394)</f>
        <v>0</v>
      </c>
      <c r="P394" s="28"/>
      <c r="Q394" s="28"/>
      <c r="R394" s="28"/>
      <c r="ID394" s="3"/>
      <c r="IE394"/>
      <c r="IF394"/>
      <c r="IG394"/>
    </row>
    <row r="395" spans="1:241" ht="12.75">
      <c r="A395" s="61"/>
      <c r="B395" s="61"/>
      <c r="C395" s="63">
        <v>4300</v>
      </c>
      <c r="D395" s="29" t="s">
        <v>63</v>
      </c>
      <c r="E395" s="37">
        <v>3125</v>
      </c>
      <c r="F395" s="28">
        <f>SUM(G395,O395)</f>
        <v>3125</v>
      </c>
      <c r="G395" s="28">
        <f>SUM(H395:N395)</f>
        <v>3125</v>
      </c>
      <c r="H395" s="28"/>
      <c r="I395" s="28">
        <f>1500+1000+625</f>
        <v>3125</v>
      </c>
      <c r="J395" s="28"/>
      <c r="K395" s="28"/>
      <c r="L395" s="28"/>
      <c r="M395" s="28"/>
      <c r="N395" s="28"/>
      <c r="O395" s="28">
        <f>SUM(P395:R395)</f>
        <v>0</v>
      </c>
      <c r="P395" s="28"/>
      <c r="Q395" s="28"/>
      <c r="R395" s="28"/>
      <c r="ID395" s="3"/>
      <c r="IE395"/>
      <c r="IF395"/>
      <c r="IG395"/>
    </row>
    <row r="396" spans="1:241" ht="21.75">
      <c r="A396" s="61"/>
      <c r="B396" s="61"/>
      <c r="C396" s="63">
        <v>4370</v>
      </c>
      <c r="D396" s="29" t="s">
        <v>79</v>
      </c>
      <c r="E396" s="37">
        <v>500</v>
      </c>
      <c r="F396" s="28">
        <f>SUM(G396,O396)</f>
        <v>424.6</v>
      </c>
      <c r="G396" s="28">
        <f>SUM(H396:N396)</f>
        <v>424.6</v>
      </c>
      <c r="H396" s="28"/>
      <c r="I396" s="28">
        <v>424.6</v>
      </c>
      <c r="J396" s="28"/>
      <c r="K396" s="28"/>
      <c r="L396" s="28"/>
      <c r="M396" s="28"/>
      <c r="N396" s="28"/>
      <c r="O396" s="28">
        <f>SUM(P396:R396)</f>
        <v>0</v>
      </c>
      <c r="P396" s="28"/>
      <c r="Q396" s="28"/>
      <c r="R396" s="28"/>
      <c r="ID396" s="3"/>
      <c r="IE396"/>
      <c r="IF396"/>
      <c r="IG396"/>
    </row>
    <row r="397" spans="1:241" ht="12.75">
      <c r="A397" s="61"/>
      <c r="B397" s="61"/>
      <c r="C397" s="25">
        <v>4410</v>
      </c>
      <c r="D397" s="29" t="s">
        <v>56</v>
      </c>
      <c r="E397" s="37">
        <v>200</v>
      </c>
      <c r="F397" s="28">
        <f>SUM(G397,O397)</f>
        <v>159.5</v>
      </c>
      <c r="G397" s="28">
        <f>SUM(H397:N397)</f>
        <v>159.5</v>
      </c>
      <c r="H397" s="28"/>
      <c r="I397" s="28">
        <v>159.5</v>
      </c>
      <c r="J397" s="28"/>
      <c r="K397" s="28"/>
      <c r="L397" s="28"/>
      <c r="M397" s="28"/>
      <c r="N397" s="28"/>
      <c r="O397" s="28">
        <f>SUM(P397:R397)</f>
        <v>0</v>
      </c>
      <c r="P397" s="28"/>
      <c r="Q397" s="28"/>
      <c r="R397" s="28"/>
      <c r="ID397" s="3"/>
      <c r="IE397"/>
      <c r="IF397"/>
      <c r="IG397"/>
    </row>
    <row r="398" spans="1:241" ht="21.75">
      <c r="A398" s="61"/>
      <c r="B398" s="61"/>
      <c r="C398" s="63">
        <v>4440</v>
      </c>
      <c r="D398" s="64" t="s">
        <v>80</v>
      </c>
      <c r="E398" s="37">
        <v>2200</v>
      </c>
      <c r="F398" s="28">
        <f>SUM(G398,O398)</f>
        <v>2008.71</v>
      </c>
      <c r="G398" s="28">
        <f>SUM(H398:N398)</f>
        <v>2008.71</v>
      </c>
      <c r="H398" s="28"/>
      <c r="I398" s="28"/>
      <c r="J398" s="28"/>
      <c r="K398" s="28">
        <v>2008.71</v>
      </c>
      <c r="L398" s="28"/>
      <c r="M398" s="28"/>
      <c r="N398" s="28"/>
      <c r="O398" s="28">
        <f>SUM(P398:R398)</f>
        <v>0</v>
      </c>
      <c r="P398" s="28"/>
      <c r="Q398" s="28"/>
      <c r="R398" s="28"/>
      <c r="ID398" s="3"/>
      <c r="IE398"/>
      <c r="IF398"/>
      <c r="IG398"/>
    </row>
    <row r="399" spans="1:241" ht="21.75">
      <c r="A399" s="61"/>
      <c r="B399" s="61"/>
      <c r="C399" s="25">
        <v>4700</v>
      </c>
      <c r="D399" s="50" t="s">
        <v>57</v>
      </c>
      <c r="E399" s="37">
        <v>955</v>
      </c>
      <c r="F399" s="28">
        <f>SUM(G399,O399)</f>
        <v>955</v>
      </c>
      <c r="G399" s="28">
        <f>SUM(H399:N399)</f>
        <v>955</v>
      </c>
      <c r="H399" s="28"/>
      <c r="I399" s="28">
        <f>800+155</f>
        <v>955</v>
      </c>
      <c r="J399" s="28"/>
      <c r="K399" s="28"/>
      <c r="L399" s="28"/>
      <c r="M399" s="28"/>
      <c r="N399" s="28"/>
      <c r="O399" s="28">
        <f>SUM(P399:R399)</f>
        <v>0</v>
      </c>
      <c r="P399" s="28"/>
      <c r="Q399" s="28"/>
      <c r="R399" s="28"/>
      <c r="ID399" s="3"/>
      <c r="IE399"/>
      <c r="IF399"/>
      <c r="IG399"/>
    </row>
    <row r="400" spans="1:241" ht="32.25">
      <c r="A400" s="61"/>
      <c r="B400" s="61"/>
      <c r="C400" s="25">
        <v>4740</v>
      </c>
      <c r="D400" s="29" t="s">
        <v>81</v>
      </c>
      <c r="E400" s="37">
        <v>1300</v>
      </c>
      <c r="F400" s="28">
        <f>SUM(G400,O400)</f>
        <v>1300</v>
      </c>
      <c r="G400" s="28">
        <f>SUM(H400:N400)</f>
        <v>1300</v>
      </c>
      <c r="H400" s="28"/>
      <c r="I400" s="28">
        <f>1500-200</f>
        <v>1300</v>
      </c>
      <c r="J400" s="28"/>
      <c r="K400" s="28"/>
      <c r="L400" s="28"/>
      <c r="M400" s="28"/>
      <c r="N400" s="28"/>
      <c r="O400" s="28">
        <f>SUM(P400:R400)</f>
        <v>0</v>
      </c>
      <c r="P400" s="28"/>
      <c r="Q400" s="28"/>
      <c r="R400" s="28"/>
      <c r="ID400" s="3"/>
      <c r="IE400"/>
      <c r="IF400"/>
      <c r="IG400"/>
    </row>
    <row r="401" spans="1:241" ht="21.75">
      <c r="A401" s="61"/>
      <c r="B401" s="61"/>
      <c r="C401" s="25">
        <v>4750</v>
      </c>
      <c r="D401" s="29" t="s">
        <v>82</v>
      </c>
      <c r="E401" s="37">
        <v>1500</v>
      </c>
      <c r="F401" s="28">
        <f>SUM(G401,O401)</f>
        <v>1500</v>
      </c>
      <c r="G401" s="28">
        <f>SUM(H401:N401)</f>
        <v>1500</v>
      </c>
      <c r="H401" s="28"/>
      <c r="I401" s="28">
        <v>1500</v>
      </c>
      <c r="J401" s="28"/>
      <c r="K401" s="28"/>
      <c r="L401" s="28"/>
      <c r="M401" s="28"/>
      <c r="N401" s="28"/>
      <c r="O401" s="28">
        <f>SUM(P401:R401)</f>
        <v>0</v>
      </c>
      <c r="P401" s="28"/>
      <c r="Q401" s="28"/>
      <c r="R401" s="28"/>
      <c r="ID401" s="3"/>
      <c r="IE401"/>
      <c r="IF401"/>
      <c r="IG401"/>
    </row>
    <row r="402" spans="1:241" ht="21.75">
      <c r="A402" s="61"/>
      <c r="B402" s="61">
        <v>85216</v>
      </c>
      <c r="C402" s="25"/>
      <c r="D402" s="42" t="s">
        <v>165</v>
      </c>
      <c r="E402" s="46">
        <v>331241</v>
      </c>
      <c r="F402" s="46">
        <f>SUM(F403)</f>
        <v>328056.2</v>
      </c>
      <c r="G402" s="46">
        <f>SUM(G403)</f>
        <v>328056.2</v>
      </c>
      <c r="H402" s="46">
        <f>SUM(H403)</f>
        <v>0</v>
      </c>
      <c r="I402" s="46">
        <f>SUM(I403)</f>
        <v>0</v>
      </c>
      <c r="J402" s="46">
        <f>SUM(J403)</f>
        <v>0</v>
      </c>
      <c r="K402" s="46">
        <f>SUM(K403)</f>
        <v>328056.2</v>
      </c>
      <c r="L402" s="46">
        <f>SUM(L403)</f>
        <v>0</v>
      </c>
      <c r="M402" s="46">
        <f>SUM(M403)</f>
        <v>0</v>
      </c>
      <c r="N402" s="46">
        <f>SUM(N403)</f>
        <v>0</v>
      </c>
      <c r="O402" s="46">
        <f>SUM(O403)</f>
        <v>0</v>
      </c>
      <c r="P402" s="46">
        <f>SUM(P403)</f>
        <v>0</v>
      </c>
      <c r="Q402" s="46">
        <f>SUM(Q403)</f>
        <v>0</v>
      </c>
      <c r="R402" s="46">
        <f>SUM(R403)</f>
        <v>0</v>
      </c>
      <c r="ID402" s="3"/>
      <c r="IE402"/>
      <c r="IF402"/>
      <c r="IG402"/>
    </row>
    <row r="403" spans="1:241" ht="12.75">
      <c r="A403" s="61"/>
      <c r="B403" s="61"/>
      <c r="C403" s="25">
        <v>3110</v>
      </c>
      <c r="D403" s="29" t="s">
        <v>159</v>
      </c>
      <c r="E403" s="27">
        <v>331241</v>
      </c>
      <c r="F403" s="28">
        <f>SUM(G403,O403)</f>
        <v>328056.2</v>
      </c>
      <c r="G403" s="28">
        <f>SUM(H403:N403)</f>
        <v>328056.2</v>
      </c>
      <c r="H403" s="28"/>
      <c r="I403" s="28"/>
      <c r="J403" s="28"/>
      <c r="K403" s="28">
        <v>328056.2</v>
      </c>
      <c r="L403" s="28"/>
      <c r="M403" s="28"/>
      <c r="N403" s="28"/>
      <c r="O403" s="28">
        <f>SUM(P403:R403)</f>
        <v>0</v>
      </c>
      <c r="P403" s="28"/>
      <c r="Q403" s="28"/>
      <c r="R403" s="28"/>
      <c r="ID403" s="3"/>
      <c r="IE403"/>
      <c r="IF403"/>
      <c r="IG403"/>
    </row>
    <row r="404" spans="1:241" ht="12.75">
      <c r="A404" s="21"/>
      <c r="B404" s="21">
        <v>85219</v>
      </c>
      <c r="C404" s="21"/>
      <c r="D404" s="42" t="s">
        <v>166</v>
      </c>
      <c r="E404" s="23">
        <v>939736.95</v>
      </c>
      <c r="F404" s="24">
        <f>SUM(F405:F426)</f>
        <v>866489.2400000001</v>
      </c>
      <c r="G404" s="23">
        <f>SUM(G405:G426)</f>
        <v>866489.2400000001</v>
      </c>
      <c r="H404" s="24">
        <f>SUM(H405:H426)</f>
        <v>697615.44</v>
      </c>
      <c r="I404" s="24">
        <f>SUM(I405:I426)</f>
        <v>147128.38</v>
      </c>
      <c r="J404" s="24">
        <f>SUM(J405:J426)</f>
        <v>0</v>
      </c>
      <c r="K404" s="24">
        <f>SUM(K405:K426)</f>
        <v>21745.420000000002</v>
      </c>
      <c r="L404" s="24">
        <f>SUM(L405:L426)</f>
        <v>0</v>
      </c>
      <c r="M404" s="24">
        <f>SUM(M405:M426)</f>
        <v>0</v>
      </c>
      <c r="N404" s="24">
        <f>SUM(N405:N426)</f>
        <v>0</v>
      </c>
      <c r="O404" s="24">
        <f>SUM(O405:O426)</f>
        <v>0</v>
      </c>
      <c r="P404" s="24">
        <f>SUM(P405:P426)</f>
        <v>0</v>
      </c>
      <c r="Q404" s="24">
        <f>SUM(Q405:Q426)</f>
        <v>0</v>
      </c>
      <c r="R404" s="24">
        <f>SUM(R405:R426)</f>
        <v>0</v>
      </c>
      <c r="ID404" s="3"/>
      <c r="IE404"/>
      <c r="IF404"/>
      <c r="IG404"/>
    </row>
    <row r="405" spans="1:241" ht="21.75">
      <c r="A405" s="25"/>
      <c r="B405" s="25"/>
      <c r="C405" s="25">
        <v>3020</v>
      </c>
      <c r="D405" s="29" t="s">
        <v>47</v>
      </c>
      <c r="E405" s="27">
        <v>5600</v>
      </c>
      <c r="F405" s="28">
        <f>SUM(G405,O405)</f>
        <v>4412.43</v>
      </c>
      <c r="G405" s="28">
        <f>SUM(H405:N405)</f>
        <v>4412.43</v>
      </c>
      <c r="H405" s="28"/>
      <c r="I405" s="28"/>
      <c r="J405" s="28"/>
      <c r="K405" s="28">
        <v>4412.43</v>
      </c>
      <c r="L405" s="28"/>
      <c r="M405" s="28"/>
      <c r="N405" s="28"/>
      <c r="O405" s="28">
        <f>SUM(P405:R405)</f>
        <v>0</v>
      </c>
      <c r="P405" s="28"/>
      <c r="Q405" s="28"/>
      <c r="R405" s="28"/>
      <c r="ID405" s="3"/>
      <c r="IE405"/>
      <c r="IF405"/>
      <c r="IG405"/>
    </row>
    <row r="406" spans="1:241" ht="12.75">
      <c r="A406" s="25"/>
      <c r="B406" s="25"/>
      <c r="C406" s="25">
        <v>4010</v>
      </c>
      <c r="D406" s="64" t="s">
        <v>48</v>
      </c>
      <c r="E406" s="27">
        <v>566344</v>
      </c>
      <c r="F406" s="28">
        <f>SUM(G406,O406)</f>
        <v>554740.72</v>
      </c>
      <c r="G406" s="28">
        <f>SUM(H406:N406)</f>
        <v>554740.72</v>
      </c>
      <c r="H406" s="28">
        <v>554740.72</v>
      </c>
      <c r="I406" s="28"/>
      <c r="J406" s="28"/>
      <c r="K406" s="28"/>
      <c r="L406" s="28"/>
      <c r="M406" s="28"/>
      <c r="N406" s="28"/>
      <c r="O406" s="28">
        <f>SUM(P406:R406)</f>
        <v>0</v>
      </c>
      <c r="P406" s="28"/>
      <c r="Q406" s="28"/>
      <c r="R406" s="28"/>
      <c r="ID406" s="3"/>
      <c r="IE406"/>
      <c r="IF406"/>
      <c r="IG406"/>
    </row>
    <row r="407" spans="1:241" ht="12.75">
      <c r="A407" s="25"/>
      <c r="B407" s="25"/>
      <c r="C407" s="25">
        <v>4040</v>
      </c>
      <c r="D407" s="64" t="s">
        <v>68</v>
      </c>
      <c r="E407" s="27">
        <v>39546</v>
      </c>
      <c r="F407" s="28">
        <f>SUM(G407,O407)</f>
        <v>39546</v>
      </c>
      <c r="G407" s="28">
        <f>SUM(H407:N407)</f>
        <v>39546</v>
      </c>
      <c r="H407" s="28">
        <v>39546</v>
      </c>
      <c r="I407" s="28"/>
      <c r="J407" s="28"/>
      <c r="K407" s="28"/>
      <c r="L407" s="28"/>
      <c r="M407" s="28"/>
      <c r="N407" s="28"/>
      <c r="O407" s="28">
        <f>SUM(P407:R407)</f>
        <v>0</v>
      </c>
      <c r="P407" s="28"/>
      <c r="Q407" s="28"/>
      <c r="R407" s="28"/>
      <c r="ID407" s="3"/>
      <c r="IE407"/>
      <c r="IF407"/>
      <c r="IG407"/>
    </row>
    <row r="408" spans="1:241" ht="12.75">
      <c r="A408" s="25"/>
      <c r="B408" s="25"/>
      <c r="C408" s="25">
        <v>4110</v>
      </c>
      <c r="D408" s="29" t="s">
        <v>36</v>
      </c>
      <c r="E408" s="27">
        <v>85155</v>
      </c>
      <c r="F408" s="28">
        <f>SUM(G408,O408)</f>
        <v>82924.1</v>
      </c>
      <c r="G408" s="28">
        <f>SUM(H408:N408)</f>
        <v>82924.1</v>
      </c>
      <c r="H408" s="28">
        <v>82924.1</v>
      </c>
      <c r="I408" s="28"/>
      <c r="J408" s="28"/>
      <c r="K408" s="28"/>
      <c r="L408" s="28"/>
      <c r="M408" s="28"/>
      <c r="N408" s="28"/>
      <c r="O408" s="28">
        <f>SUM(P408:R408)</f>
        <v>0</v>
      </c>
      <c r="P408" s="28"/>
      <c r="Q408" s="28"/>
      <c r="R408" s="28"/>
      <c r="ID408" s="3"/>
      <c r="IE408"/>
      <c r="IF408"/>
      <c r="IG408"/>
    </row>
    <row r="409" spans="1:241" ht="12.75">
      <c r="A409" s="25"/>
      <c r="B409" s="25"/>
      <c r="C409" s="25">
        <v>4120</v>
      </c>
      <c r="D409" s="29" t="s">
        <v>37</v>
      </c>
      <c r="E409" s="27">
        <v>12400</v>
      </c>
      <c r="F409" s="28">
        <f>SUM(G409,O409)</f>
        <v>11404.62</v>
      </c>
      <c r="G409" s="28">
        <f>SUM(H409:N409)</f>
        <v>11404.62</v>
      </c>
      <c r="H409" s="28">
        <v>11404.62</v>
      </c>
      <c r="I409" s="28"/>
      <c r="J409" s="28"/>
      <c r="K409" s="28"/>
      <c r="L409" s="28"/>
      <c r="M409" s="28"/>
      <c r="N409" s="28"/>
      <c r="O409" s="28">
        <f>SUM(P409:R409)</f>
        <v>0</v>
      </c>
      <c r="P409" s="28"/>
      <c r="Q409" s="28"/>
      <c r="R409" s="28"/>
      <c r="ID409" s="3"/>
      <c r="IE409"/>
      <c r="IF409"/>
      <c r="IG409"/>
    </row>
    <row r="410" spans="1:241" ht="12.75">
      <c r="A410" s="25"/>
      <c r="B410" s="25"/>
      <c r="C410" s="25">
        <v>4170</v>
      </c>
      <c r="D410" s="29" t="s">
        <v>141</v>
      </c>
      <c r="E410" s="27">
        <v>9000</v>
      </c>
      <c r="F410" s="28">
        <f>SUM(G410,O410)</f>
        <v>9000</v>
      </c>
      <c r="G410" s="28">
        <f>SUM(H410:N410)</f>
        <v>9000</v>
      </c>
      <c r="H410" s="28">
        <v>9000</v>
      </c>
      <c r="I410" s="28"/>
      <c r="J410" s="28"/>
      <c r="K410" s="28"/>
      <c r="L410" s="28"/>
      <c r="M410" s="28"/>
      <c r="N410" s="28"/>
      <c r="O410" s="28">
        <f>SUM(P410:R410)</f>
        <v>0</v>
      </c>
      <c r="P410" s="28"/>
      <c r="Q410" s="28"/>
      <c r="R410" s="28"/>
      <c r="ID410" s="3"/>
      <c r="IE410"/>
      <c r="IF410"/>
      <c r="IG410"/>
    </row>
    <row r="411" spans="1:241" ht="12.75">
      <c r="A411" s="25"/>
      <c r="B411" s="25"/>
      <c r="C411" s="25">
        <v>4210</v>
      </c>
      <c r="D411" s="29" t="s">
        <v>71</v>
      </c>
      <c r="E411" s="27">
        <v>51155.95</v>
      </c>
      <c r="F411" s="28">
        <f>SUM(G411,O411)</f>
        <v>39029.93</v>
      </c>
      <c r="G411" s="28">
        <f>SUM(H411:N411)</f>
        <v>39029.93</v>
      </c>
      <c r="H411" s="28"/>
      <c r="I411" s="28">
        <v>39029.93</v>
      </c>
      <c r="J411" s="28"/>
      <c r="K411" s="28"/>
      <c r="L411" s="28"/>
      <c r="M411" s="28"/>
      <c r="N411" s="28"/>
      <c r="O411" s="28">
        <f>SUM(P411:R411)</f>
        <v>0</v>
      </c>
      <c r="P411" s="28"/>
      <c r="Q411" s="28"/>
      <c r="R411" s="28"/>
      <c r="ID411" s="3"/>
      <c r="IE411"/>
      <c r="IF411"/>
      <c r="IG411"/>
    </row>
    <row r="412" spans="1:241" ht="12.75">
      <c r="A412" s="25"/>
      <c r="B412" s="25"/>
      <c r="C412" s="25">
        <v>4260</v>
      </c>
      <c r="D412" s="64" t="s">
        <v>62</v>
      </c>
      <c r="E412" s="27">
        <v>48046</v>
      </c>
      <c r="F412" s="28">
        <f>SUM(G412,O412)</f>
        <v>24452.37</v>
      </c>
      <c r="G412" s="28">
        <f>SUM(H412:N412)</f>
        <v>24452.37</v>
      </c>
      <c r="H412" s="28"/>
      <c r="I412" s="28">
        <v>24452.37</v>
      </c>
      <c r="J412" s="28"/>
      <c r="K412" s="28"/>
      <c r="L412" s="28"/>
      <c r="M412" s="28"/>
      <c r="N412" s="28"/>
      <c r="O412" s="28">
        <f>SUM(P412:R412)</f>
        <v>0</v>
      </c>
      <c r="P412" s="28"/>
      <c r="Q412" s="28"/>
      <c r="R412" s="28"/>
      <c r="ID412" s="3"/>
      <c r="IE412"/>
      <c r="IF412"/>
      <c r="IG412"/>
    </row>
    <row r="413" spans="1:241" ht="12.75">
      <c r="A413" s="25"/>
      <c r="B413" s="25"/>
      <c r="C413" s="25">
        <v>4270</v>
      </c>
      <c r="D413" s="29" t="s">
        <v>75</v>
      </c>
      <c r="E413" s="27">
        <v>10000</v>
      </c>
      <c r="F413" s="28">
        <f>SUM(G413,O413)</f>
        <v>4259.69</v>
      </c>
      <c r="G413" s="28">
        <f>SUM(H413:N413)</f>
        <v>4259.69</v>
      </c>
      <c r="H413" s="28"/>
      <c r="I413" s="28">
        <v>4259.69</v>
      </c>
      <c r="J413" s="28"/>
      <c r="K413" s="28"/>
      <c r="L413" s="28"/>
      <c r="M413" s="28"/>
      <c r="N413" s="28"/>
      <c r="O413" s="28">
        <f>SUM(P413:R413)</f>
        <v>0</v>
      </c>
      <c r="P413" s="28"/>
      <c r="Q413" s="28"/>
      <c r="R413" s="28"/>
      <c r="ID413" s="3"/>
      <c r="IE413"/>
      <c r="IF413"/>
      <c r="IG413"/>
    </row>
    <row r="414" spans="1:241" ht="12.75">
      <c r="A414" s="25"/>
      <c r="B414" s="25"/>
      <c r="C414" s="25">
        <v>4280</v>
      </c>
      <c r="D414" s="29" t="s">
        <v>76</v>
      </c>
      <c r="E414" s="27">
        <v>1213</v>
      </c>
      <c r="F414" s="28">
        <f>SUM(G414,O414)</f>
        <v>1212.8</v>
      </c>
      <c r="G414" s="28">
        <f>SUM(H414:N414)</f>
        <v>1212.8</v>
      </c>
      <c r="H414" s="28"/>
      <c r="I414" s="28">
        <v>1212.8</v>
      </c>
      <c r="J414" s="28"/>
      <c r="K414" s="28"/>
      <c r="L414" s="28"/>
      <c r="M414" s="28"/>
      <c r="N414" s="28"/>
      <c r="O414" s="28">
        <f>SUM(P414:R414)</f>
        <v>0</v>
      </c>
      <c r="P414" s="28"/>
      <c r="Q414" s="28"/>
      <c r="R414" s="28"/>
      <c r="ID414" s="3"/>
      <c r="IE414"/>
      <c r="IF414"/>
      <c r="IG414"/>
    </row>
    <row r="415" spans="1:241" ht="12.75">
      <c r="A415" s="25"/>
      <c r="B415" s="25"/>
      <c r="C415" s="25">
        <v>4300</v>
      </c>
      <c r="D415" s="29" t="s">
        <v>63</v>
      </c>
      <c r="E415" s="27">
        <v>30000</v>
      </c>
      <c r="F415" s="28">
        <f>SUM(G415,O415)</f>
        <v>28208.48</v>
      </c>
      <c r="G415" s="28">
        <f>SUM(H415:N415)</f>
        <v>28208.48</v>
      </c>
      <c r="H415" s="28"/>
      <c r="I415" s="28">
        <v>28208.48</v>
      </c>
      <c r="J415" s="28"/>
      <c r="K415" s="28"/>
      <c r="L415" s="28"/>
      <c r="M415" s="28"/>
      <c r="N415" s="28"/>
      <c r="O415" s="28">
        <f>SUM(P415:R415)</f>
        <v>0</v>
      </c>
      <c r="P415" s="28"/>
      <c r="Q415" s="28"/>
      <c r="R415" s="28"/>
      <c r="ID415" s="3"/>
      <c r="IE415"/>
      <c r="IF415"/>
      <c r="IG415"/>
    </row>
    <row r="416" spans="1:241" ht="12.75">
      <c r="A416" s="25"/>
      <c r="B416" s="25"/>
      <c r="C416" s="25">
        <v>4350</v>
      </c>
      <c r="D416" s="29" t="s">
        <v>77</v>
      </c>
      <c r="E416" s="27">
        <v>1000</v>
      </c>
      <c r="F416" s="28">
        <f>SUM(G416,O416)</f>
        <v>687.27</v>
      </c>
      <c r="G416" s="28">
        <f>SUM(H416:N416)</f>
        <v>687.27</v>
      </c>
      <c r="H416" s="28"/>
      <c r="I416" s="28">
        <v>687.27</v>
      </c>
      <c r="J416" s="28"/>
      <c r="K416" s="28"/>
      <c r="L416" s="28"/>
      <c r="M416" s="28"/>
      <c r="N416" s="28"/>
      <c r="O416" s="28">
        <f>SUM(P416:R416)</f>
        <v>0</v>
      </c>
      <c r="P416" s="28"/>
      <c r="Q416" s="28"/>
      <c r="R416" s="28"/>
      <c r="ID416" s="3"/>
      <c r="IE416"/>
      <c r="IF416"/>
      <c r="IG416"/>
    </row>
    <row r="417" spans="1:241" ht="21.75">
      <c r="A417" s="25"/>
      <c r="B417" s="25"/>
      <c r="C417" s="25">
        <v>4360</v>
      </c>
      <c r="D417" s="29" t="s">
        <v>78</v>
      </c>
      <c r="E417" s="27">
        <v>1500</v>
      </c>
      <c r="F417" s="28">
        <f>SUM(G417,O417)</f>
        <v>1252.66</v>
      </c>
      <c r="G417" s="28">
        <f>SUM(H417:N417)</f>
        <v>1252.66</v>
      </c>
      <c r="H417" s="28"/>
      <c r="I417" s="28">
        <v>1252.66</v>
      </c>
      <c r="J417" s="28"/>
      <c r="K417" s="28"/>
      <c r="L417" s="28"/>
      <c r="M417" s="28"/>
      <c r="N417" s="28"/>
      <c r="O417" s="28">
        <f>SUM(P417:R417)</f>
        <v>0</v>
      </c>
      <c r="P417" s="28"/>
      <c r="Q417" s="28"/>
      <c r="R417" s="28"/>
      <c r="ID417" s="3"/>
      <c r="IE417"/>
      <c r="IF417"/>
      <c r="IG417"/>
    </row>
    <row r="418" spans="1:241" ht="21.75">
      <c r="A418" s="25"/>
      <c r="B418" s="25"/>
      <c r="C418" s="25">
        <v>4370</v>
      </c>
      <c r="D418" s="29" t="s">
        <v>79</v>
      </c>
      <c r="E418" s="27">
        <v>3000</v>
      </c>
      <c r="F418" s="28">
        <f>SUM(G418,O418)</f>
        <v>2463.53</v>
      </c>
      <c r="G418" s="28">
        <f>SUM(H418:N418)</f>
        <v>2463.53</v>
      </c>
      <c r="H418" s="28"/>
      <c r="I418" s="28">
        <v>2463.53</v>
      </c>
      <c r="J418" s="28"/>
      <c r="K418" s="28"/>
      <c r="L418" s="28"/>
      <c r="M418" s="28"/>
      <c r="N418" s="28"/>
      <c r="O418" s="28">
        <f>SUM(P418:R418)</f>
        <v>0</v>
      </c>
      <c r="P418" s="28"/>
      <c r="Q418" s="28"/>
      <c r="R418" s="28"/>
      <c r="ID418" s="3"/>
      <c r="IE418"/>
      <c r="IF418"/>
      <c r="IG418"/>
    </row>
    <row r="419" spans="1:241" ht="21.75">
      <c r="A419" s="25"/>
      <c r="B419" s="25"/>
      <c r="C419" s="25">
        <v>4400</v>
      </c>
      <c r="D419" s="29" t="s">
        <v>154</v>
      </c>
      <c r="E419" s="27">
        <v>17407</v>
      </c>
      <c r="F419" s="28">
        <f>SUM(G419,O419)</f>
        <v>17406.96</v>
      </c>
      <c r="G419" s="28">
        <f>SUM(H419:N419)</f>
        <v>17406.96</v>
      </c>
      <c r="H419" s="28"/>
      <c r="I419" s="28">
        <v>17406.96</v>
      </c>
      <c r="J419" s="28"/>
      <c r="K419" s="28"/>
      <c r="L419" s="28"/>
      <c r="M419" s="28"/>
      <c r="N419" s="28"/>
      <c r="O419" s="28">
        <f>SUM(P419:R419)</f>
        <v>0</v>
      </c>
      <c r="P419" s="28"/>
      <c r="Q419" s="28"/>
      <c r="R419" s="28"/>
      <c r="ID419" s="3"/>
      <c r="IE419"/>
      <c r="IF419"/>
      <c r="IG419"/>
    </row>
    <row r="420" spans="1:241" ht="12.75">
      <c r="A420" s="25"/>
      <c r="B420" s="25"/>
      <c r="C420" s="25">
        <v>4410</v>
      </c>
      <c r="D420" s="29" t="s">
        <v>56</v>
      </c>
      <c r="E420" s="27">
        <v>2200</v>
      </c>
      <c r="F420" s="28">
        <f>SUM(G420,O420)</f>
        <v>1564</v>
      </c>
      <c r="G420" s="28">
        <f>SUM(H420:N420)</f>
        <v>1564</v>
      </c>
      <c r="H420" s="28"/>
      <c r="I420" s="28">
        <v>1564</v>
      </c>
      <c r="J420" s="28"/>
      <c r="K420" s="28"/>
      <c r="L420" s="28"/>
      <c r="M420" s="28"/>
      <c r="N420" s="28"/>
      <c r="O420" s="28">
        <f>SUM(P420:R420)</f>
        <v>0</v>
      </c>
      <c r="P420" s="28"/>
      <c r="Q420" s="28"/>
      <c r="R420" s="28"/>
      <c r="ID420" s="3"/>
      <c r="IE420"/>
      <c r="IF420"/>
      <c r="IG420"/>
    </row>
    <row r="421" spans="1:241" ht="12.75">
      <c r="A421" s="25"/>
      <c r="B421" s="25"/>
      <c r="C421" s="25">
        <v>4430</v>
      </c>
      <c r="D421" s="29" t="s">
        <v>40</v>
      </c>
      <c r="E421" s="27">
        <v>10000</v>
      </c>
      <c r="F421" s="28">
        <f>SUM(G421,O421)</f>
        <v>3527</v>
      </c>
      <c r="G421" s="28">
        <f>SUM(H421:N421)</f>
        <v>3527</v>
      </c>
      <c r="H421" s="28"/>
      <c r="I421" s="28">
        <v>3527</v>
      </c>
      <c r="J421" s="28"/>
      <c r="K421" s="28"/>
      <c r="L421" s="28"/>
      <c r="M421" s="28"/>
      <c r="N421" s="28"/>
      <c r="O421" s="28">
        <f>SUM(P421:R421)</f>
        <v>0</v>
      </c>
      <c r="P421" s="28"/>
      <c r="Q421" s="28"/>
      <c r="R421" s="28"/>
      <c r="ID421" s="3"/>
      <c r="IE421"/>
      <c r="IF421"/>
      <c r="IG421"/>
    </row>
    <row r="422" spans="1:241" ht="21.75">
      <c r="A422" s="25"/>
      <c r="B422" s="25"/>
      <c r="C422" s="25">
        <v>4440</v>
      </c>
      <c r="D422" s="29" t="s">
        <v>80</v>
      </c>
      <c r="E422" s="27">
        <v>19800</v>
      </c>
      <c r="F422" s="28">
        <f>SUM(G422,O422)</f>
        <v>17332.99</v>
      </c>
      <c r="G422" s="28">
        <f>SUM(H422:N422)</f>
        <v>17332.99</v>
      </c>
      <c r="H422" s="28"/>
      <c r="I422" s="28"/>
      <c r="J422" s="28"/>
      <c r="K422" s="28">
        <v>17332.99</v>
      </c>
      <c r="L422" s="28"/>
      <c r="M422" s="28"/>
      <c r="N422" s="28"/>
      <c r="O422" s="28">
        <f>SUM(P422:R422)</f>
        <v>0</v>
      </c>
      <c r="P422" s="28"/>
      <c r="Q422" s="28"/>
      <c r="R422" s="28"/>
      <c r="ID422" s="3"/>
      <c r="IE422"/>
      <c r="IF422"/>
      <c r="IG422"/>
    </row>
    <row r="423" spans="1:241" ht="12.75">
      <c r="A423" s="25"/>
      <c r="B423" s="25"/>
      <c r="C423" s="25">
        <v>4480</v>
      </c>
      <c r="D423" s="29" t="s">
        <v>132</v>
      </c>
      <c r="E423" s="27">
        <v>3370</v>
      </c>
      <c r="F423" s="28">
        <f>SUM(G423,O423)</f>
        <v>3369.06</v>
      </c>
      <c r="G423" s="28">
        <f>SUM(H423:N423)</f>
        <v>3369.06</v>
      </c>
      <c r="H423" s="28"/>
      <c r="I423" s="28">
        <v>3369.06</v>
      </c>
      <c r="J423" s="28"/>
      <c r="K423" s="28"/>
      <c r="L423" s="28"/>
      <c r="M423" s="28"/>
      <c r="N423" s="28"/>
      <c r="O423" s="28">
        <f>SUM(P423:R423)</f>
        <v>0</v>
      </c>
      <c r="P423" s="28"/>
      <c r="Q423" s="28"/>
      <c r="R423" s="28"/>
      <c r="ID423" s="3"/>
      <c r="IE423"/>
      <c r="IF423"/>
      <c r="IG423"/>
    </row>
    <row r="424" spans="1:241" ht="21.75">
      <c r="A424" s="25"/>
      <c r="B424" s="25"/>
      <c r="C424" s="25">
        <v>4700</v>
      </c>
      <c r="D424" s="50" t="s">
        <v>57</v>
      </c>
      <c r="E424" s="27">
        <v>8000</v>
      </c>
      <c r="F424" s="28">
        <f>SUM(G424,O424)</f>
        <v>6678</v>
      </c>
      <c r="G424" s="28">
        <f>SUM(H424:N424)</f>
        <v>6678</v>
      </c>
      <c r="H424" s="28"/>
      <c r="I424" s="28">
        <v>6678</v>
      </c>
      <c r="J424" s="28"/>
      <c r="K424" s="28"/>
      <c r="L424" s="28"/>
      <c r="M424" s="28"/>
      <c r="N424" s="28"/>
      <c r="O424" s="28">
        <f>SUM(P424:R424)</f>
        <v>0</v>
      </c>
      <c r="P424" s="28"/>
      <c r="Q424" s="28"/>
      <c r="R424" s="28"/>
      <c r="ID424" s="3"/>
      <c r="IE424"/>
      <c r="IF424"/>
      <c r="IG424"/>
    </row>
    <row r="425" spans="1:241" ht="32.25">
      <c r="A425" s="25"/>
      <c r="B425" s="25"/>
      <c r="C425" s="25">
        <v>4740</v>
      </c>
      <c r="D425" s="29" t="s">
        <v>81</v>
      </c>
      <c r="E425" s="27">
        <v>4000</v>
      </c>
      <c r="F425" s="28">
        <f>SUM(G425,O425)</f>
        <v>3997.27</v>
      </c>
      <c r="G425" s="28">
        <f>SUM(H425:N425)</f>
        <v>3997.27</v>
      </c>
      <c r="H425" s="28"/>
      <c r="I425" s="28">
        <v>3997.27</v>
      </c>
      <c r="J425" s="28"/>
      <c r="K425" s="28"/>
      <c r="L425" s="28"/>
      <c r="M425" s="28"/>
      <c r="N425" s="28"/>
      <c r="O425" s="28">
        <f>SUM(P425:R425)</f>
        <v>0</v>
      </c>
      <c r="P425" s="28"/>
      <c r="Q425" s="28"/>
      <c r="R425" s="28"/>
      <c r="ID425" s="3"/>
      <c r="IE425"/>
      <c r="IF425"/>
      <c r="IG425"/>
    </row>
    <row r="426" spans="1:241" ht="21.75">
      <c r="A426" s="25"/>
      <c r="B426" s="25"/>
      <c r="C426" s="25">
        <v>4750</v>
      </c>
      <c r="D426" s="29" t="s">
        <v>82</v>
      </c>
      <c r="E426" s="27">
        <v>11000</v>
      </c>
      <c r="F426" s="28">
        <f>SUM(G426,O426)</f>
        <v>9019.36</v>
      </c>
      <c r="G426" s="28">
        <f>SUM(H426:N426)</f>
        <v>9019.36</v>
      </c>
      <c r="H426" s="28"/>
      <c r="I426" s="28">
        <v>9019.36</v>
      </c>
      <c r="J426" s="28"/>
      <c r="K426" s="28"/>
      <c r="L426" s="28"/>
      <c r="M426" s="28"/>
      <c r="N426" s="28"/>
      <c r="O426" s="28">
        <f>SUM(P426:R426)</f>
        <v>0</v>
      </c>
      <c r="P426" s="28"/>
      <c r="Q426" s="28"/>
      <c r="R426" s="28"/>
      <c r="ID426" s="3"/>
      <c r="IE426"/>
      <c r="IF426"/>
      <c r="IG426"/>
    </row>
    <row r="427" spans="1:241" ht="21.75">
      <c r="A427" s="21"/>
      <c r="B427" s="21">
        <v>85228</v>
      </c>
      <c r="C427" s="21"/>
      <c r="D427" s="42" t="s">
        <v>167</v>
      </c>
      <c r="E427" s="23">
        <v>235723</v>
      </c>
      <c r="F427" s="24">
        <f>SUM(F428:F440)</f>
        <v>224371.80000000002</v>
      </c>
      <c r="G427" s="23">
        <f>SUM(G428:G440)</f>
        <v>224371.80000000002</v>
      </c>
      <c r="H427" s="24">
        <f>SUM(H428:H440)</f>
        <v>206300.19</v>
      </c>
      <c r="I427" s="24">
        <f>SUM(I428:I440)</f>
        <v>6910.5599999999995</v>
      </c>
      <c r="J427" s="24">
        <f>SUM(J428:J440)</f>
        <v>0</v>
      </c>
      <c r="K427" s="24">
        <f>SUM(K428:K440)</f>
        <v>11161.05</v>
      </c>
      <c r="L427" s="24">
        <f>SUM(L428:L440)</f>
        <v>0</v>
      </c>
      <c r="M427" s="24">
        <f>SUM(M428:M440)</f>
        <v>0</v>
      </c>
      <c r="N427" s="24">
        <f>SUM(N428:N440)</f>
        <v>0</v>
      </c>
      <c r="O427" s="24">
        <f>SUM(O428:O440)</f>
        <v>0</v>
      </c>
      <c r="P427" s="24">
        <f>SUM(P428:P440)</f>
        <v>0</v>
      </c>
      <c r="Q427" s="24">
        <f>SUM(Q428:Q440)</f>
        <v>0</v>
      </c>
      <c r="R427" s="24">
        <f>SUM(R428:R440)</f>
        <v>0</v>
      </c>
      <c r="ID427" s="3"/>
      <c r="IE427"/>
      <c r="IF427"/>
      <c r="IG427"/>
    </row>
    <row r="428" spans="1:241" ht="21.75">
      <c r="A428" s="25"/>
      <c r="B428" s="25"/>
      <c r="C428" s="25">
        <v>3020</v>
      </c>
      <c r="D428" s="29" t="s">
        <v>47</v>
      </c>
      <c r="E428" s="27">
        <v>5400</v>
      </c>
      <c r="F428" s="28">
        <f>SUM(G428,O428)</f>
        <v>2778.33</v>
      </c>
      <c r="G428" s="28">
        <f>SUM(H428:N428)</f>
        <v>2778.33</v>
      </c>
      <c r="H428" s="28"/>
      <c r="I428" s="28"/>
      <c r="J428" s="28"/>
      <c r="K428" s="28">
        <v>2778.33</v>
      </c>
      <c r="L428" s="28"/>
      <c r="M428" s="28"/>
      <c r="N428" s="28"/>
      <c r="O428" s="28">
        <f>SUM(P428:R428)</f>
        <v>0</v>
      </c>
      <c r="P428" s="28"/>
      <c r="Q428" s="28"/>
      <c r="R428" s="28"/>
      <c r="ID428" s="3"/>
      <c r="IE428"/>
      <c r="IF428"/>
      <c r="IG428"/>
    </row>
    <row r="429" spans="1:241" ht="12.75">
      <c r="A429" s="25"/>
      <c r="B429" s="25"/>
      <c r="C429" s="25">
        <v>4010</v>
      </c>
      <c r="D429" s="64" t="s">
        <v>48</v>
      </c>
      <c r="E429" s="27">
        <v>170005</v>
      </c>
      <c r="F429" s="28">
        <f>SUM(G429,O429)</f>
        <v>166733.78</v>
      </c>
      <c r="G429" s="28">
        <f>SUM(H429:N429)</f>
        <v>166733.78</v>
      </c>
      <c r="H429" s="28">
        <v>166733.78</v>
      </c>
      <c r="I429" s="28"/>
      <c r="J429" s="28"/>
      <c r="K429" s="28"/>
      <c r="L429" s="28"/>
      <c r="M429" s="28"/>
      <c r="N429" s="28"/>
      <c r="O429" s="28">
        <f>SUM(P429:R429)</f>
        <v>0</v>
      </c>
      <c r="P429" s="28"/>
      <c r="Q429" s="28"/>
      <c r="R429" s="28"/>
      <c r="ID429" s="3"/>
      <c r="IE429"/>
      <c r="IF429"/>
      <c r="IG429"/>
    </row>
    <row r="430" spans="1:241" ht="12.75">
      <c r="A430" s="25"/>
      <c r="B430" s="25"/>
      <c r="C430" s="25">
        <v>4040</v>
      </c>
      <c r="D430" s="64" t="s">
        <v>68</v>
      </c>
      <c r="E430" s="27">
        <v>13913</v>
      </c>
      <c r="F430" s="28">
        <f>SUM(G430,O430)</f>
        <v>13913</v>
      </c>
      <c r="G430" s="28">
        <f>SUM(H430:N430)</f>
        <v>13913</v>
      </c>
      <c r="H430" s="28">
        <v>13913</v>
      </c>
      <c r="I430" s="28"/>
      <c r="J430" s="28"/>
      <c r="K430" s="28"/>
      <c r="L430" s="28"/>
      <c r="M430" s="28"/>
      <c r="N430" s="28"/>
      <c r="O430" s="28">
        <f>SUM(P430:R430)</f>
        <v>0</v>
      </c>
      <c r="P430" s="28"/>
      <c r="Q430" s="28"/>
      <c r="R430" s="28"/>
      <c r="ID430" s="3"/>
      <c r="IE430"/>
      <c r="IF430"/>
      <c r="IG430"/>
    </row>
    <row r="431" spans="1:241" ht="12.75">
      <c r="A431" s="25"/>
      <c r="B431" s="25"/>
      <c r="C431" s="25">
        <v>4110</v>
      </c>
      <c r="D431" s="29" t="s">
        <v>36</v>
      </c>
      <c r="E431" s="27">
        <v>21988</v>
      </c>
      <c r="F431" s="28">
        <f>SUM(G431,O431)</f>
        <v>21423.9</v>
      </c>
      <c r="G431" s="28">
        <f>SUM(H431:N431)</f>
        <v>21423.9</v>
      </c>
      <c r="H431" s="28">
        <v>21423.9</v>
      </c>
      <c r="I431" s="28"/>
      <c r="J431" s="28"/>
      <c r="K431" s="28"/>
      <c r="L431" s="28"/>
      <c r="M431" s="28"/>
      <c r="N431" s="28"/>
      <c r="O431" s="28">
        <f>SUM(P431:R431)</f>
        <v>0</v>
      </c>
      <c r="P431" s="28"/>
      <c r="Q431" s="28"/>
      <c r="R431" s="28"/>
      <c r="ID431" s="3"/>
      <c r="IE431"/>
      <c r="IF431"/>
      <c r="IG431"/>
    </row>
    <row r="432" spans="1:241" ht="12.75">
      <c r="A432" s="25"/>
      <c r="B432" s="25"/>
      <c r="C432" s="25">
        <v>4120</v>
      </c>
      <c r="D432" s="29" t="s">
        <v>37</v>
      </c>
      <c r="E432" s="27">
        <v>4380</v>
      </c>
      <c r="F432" s="28">
        <f>SUM(G432,O432)</f>
        <v>4229.51</v>
      </c>
      <c r="G432" s="28">
        <f>SUM(H432:N432)</f>
        <v>4229.51</v>
      </c>
      <c r="H432" s="28">
        <v>4229.51</v>
      </c>
      <c r="I432" s="28"/>
      <c r="J432" s="28"/>
      <c r="K432" s="28"/>
      <c r="L432" s="28"/>
      <c r="M432" s="28"/>
      <c r="N432" s="28"/>
      <c r="O432" s="28">
        <f>SUM(P432:R432)</f>
        <v>0</v>
      </c>
      <c r="P432" s="28"/>
      <c r="Q432" s="28"/>
      <c r="R432" s="28"/>
      <c r="ID432" s="3"/>
      <c r="IE432"/>
      <c r="IF432"/>
      <c r="IG432"/>
    </row>
    <row r="433" spans="1:241" ht="12.75">
      <c r="A433" s="25"/>
      <c r="B433" s="25"/>
      <c r="C433" s="25">
        <v>4210</v>
      </c>
      <c r="D433" s="29" t="s">
        <v>71</v>
      </c>
      <c r="E433" s="27">
        <v>3100</v>
      </c>
      <c r="F433" s="28">
        <f>SUM(G433,O433)</f>
        <v>2025.66</v>
      </c>
      <c r="G433" s="28">
        <f>SUM(H433:N433)</f>
        <v>2025.66</v>
      </c>
      <c r="H433" s="28"/>
      <c r="I433" s="28">
        <v>2025.66</v>
      </c>
      <c r="J433" s="28"/>
      <c r="K433" s="28"/>
      <c r="L433" s="28"/>
      <c r="M433" s="28"/>
      <c r="N433" s="28"/>
      <c r="O433" s="28">
        <f>SUM(P433:R433)</f>
        <v>0</v>
      </c>
      <c r="P433" s="28"/>
      <c r="Q433" s="28"/>
      <c r="R433" s="28"/>
      <c r="ID433" s="3"/>
      <c r="IE433"/>
      <c r="IF433"/>
      <c r="IG433"/>
    </row>
    <row r="434" spans="1:241" ht="12.75">
      <c r="A434" s="25"/>
      <c r="B434" s="25"/>
      <c r="C434" s="25">
        <v>4280</v>
      </c>
      <c r="D434" s="29" t="s">
        <v>76</v>
      </c>
      <c r="E434" s="27">
        <v>350</v>
      </c>
      <c r="F434" s="28">
        <f>SUM(G434,O434)</f>
        <v>342.64</v>
      </c>
      <c r="G434" s="28">
        <f>SUM(H434:N434)</f>
        <v>342.64</v>
      </c>
      <c r="H434" s="28"/>
      <c r="I434" s="28">
        <v>342.64</v>
      </c>
      <c r="J434" s="28"/>
      <c r="K434" s="28"/>
      <c r="L434" s="28"/>
      <c r="M434" s="28"/>
      <c r="N434" s="28"/>
      <c r="O434" s="28">
        <f>SUM(P434:R434)</f>
        <v>0</v>
      </c>
      <c r="P434" s="28"/>
      <c r="Q434" s="28"/>
      <c r="R434" s="28"/>
      <c r="ID434" s="3"/>
      <c r="IE434"/>
      <c r="IF434"/>
      <c r="IG434"/>
    </row>
    <row r="435" spans="1:241" ht="12.75">
      <c r="A435" s="25"/>
      <c r="B435" s="25"/>
      <c r="C435" s="25">
        <v>4300</v>
      </c>
      <c r="D435" s="29" t="s">
        <v>63</v>
      </c>
      <c r="E435" s="27">
        <v>887</v>
      </c>
      <c r="F435" s="28">
        <f>SUM(G435,O435)</f>
        <v>189.17</v>
      </c>
      <c r="G435" s="28">
        <f>SUM(H435:N435)</f>
        <v>189.17</v>
      </c>
      <c r="H435" s="28"/>
      <c r="I435" s="28">
        <v>189.17</v>
      </c>
      <c r="J435" s="28"/>
      <c r="K435" s="28"/>
      <c r="L435" s="28"/>
      <c r="M435" s="28"/>
      <c r="N435" s="28"/>
      <c r="O435" s="28">
        <f>SUM(P435:R435)</f>
        <v>0</v>
      </c>
      <c r="P435" s="28"/>
      <c r="Q435" s="28"/>
      <c r="R435" s="28"/>
      <c r="ID435" s="3"/>
      <c r="IE435"/>
      <c r="IF435"/>
      <c r="IG435"/>
    </row>
    <row r="436" spans="1:241" ht="21.75">
      <c r="A436" s="25"/>
      <c r="B436" s="25"/>
      <c r="C436" s="25">
        <v>4360</v>
      </c>
      <c r="D436" s="29" t="s">
        <v>78</v>
      </c>
      <c r="E436" s="27">
        <v>1000</v>
      </c>
      <c r="F436" s="28">
        <f>SUM(G436,O436)</f>
        <v>763.77</v>
      </c>
      <c r="G436" s="28">
        <f>SUM(H436:N436)</f>
        <v>763.77</v>
      </c>
      <c r="H436" s="28"/>
      <c r="I436" s="28">
        <v>763.77</v>
      </c>
      <c r="J436" s="28"/>
      <c r="K436" s="28"/>
      <c r="L436" s="28"/>
      <c r="M436" s="28"/>
      <c r="N436" s="28"/>
      <c r="O436" s="28">
        <f>SUM(P436:R436)</f>
        <v>0</v>
      </c>
      <c r="P436" s="28"/>
      <c r="Q436" s="28"/>
      <c r="R436" s="28"/>
      <c r="ID436" s="3"/>
      <c r="IE436"/>
      <c r="IF436"/>
      <c r="IG436"/>
    </row>
    <row r="437" spans="1:241" ht="21.75">
      <c r="A437" s="25"/>
      <c r="B437" s="25"/>
      <c r="C437" s="25">
        <v>4370</v>
      </c>
      <c r="D437" s="29" t="s">
        <v>79</v>
      </c>
      <c r="E437" s="27">
        <v>600</v>
      </c>
      <c r="F437" s="28">
        <f>SUM(G437,O437)</f>
        <v>320.54</v>
      </c>
      <c r="G437" s="28">
        <f>SUM(H437:N437)</f>
        <v>320.54</v>
      </c>
      <c r="H437" s="28"/>
      <c r="I437" s="28">
        <v>320.54</v>
      </c>
      <c r="J437" s="28"/>
      <c r="K437" s="28"/>
      <c r="L437" s="28"/>
      <c r="M437" s="28"/>
      <c r="N437" s="28"/>
      <c r="O437" s="28">
        <f>SUM(P437:R437)</f>
        <v>0</v>
      </c>
      <c r="P437" s="28"/>
      <c r="Q437" s="28"/>
      <c r="R437" s="28"/>
      <c r="ID437" s="3"/>
      <c r="IE437"/>
      <c r="IF437"/>
      <c r="IG437"/>
    </row>
    <row r="438" spans="1:241" ht="21.75">
      <c r="A438" s="25"/>
      <c r="B438" s="25"/>
      <c r="C438" s="25">
        <v>4440</v>
      </c>
      <c r="D438" s="29" t="s">
        <v>80</v>
      </c>
      <c r="E438" s="27">
        <v>9900</v>
      </c>
      <c r="F438" s="28">
        <f>SUM(G438,O438)</f>
        <v>8382.72</v>
      </c>
      <c r="G438" s="28">
        <f>SUM(H438:N438)</f>
        <v>8382.72</v>
      </c>
      <c r="H438" s="28"/>
      <c r="I438" s="28"/>
      <c r="J438" s="28"/>
      <c r="K438" s="28">
        <v>8382.72</v>
      </c>
      <c r="L438" s="28"/>
      <c r="M438" s="28"/>
      <c r="N438" s="28"/>
      <c r="O438" s="28">
        <f>SUM(P438:R438)</f>
        <v>0</v>
      </c>
      <c r="P438" s="28"/>
      <c r="Q438" s="28"/>
      <c r="R438" s="28"/>
      <c r="ID438" s="3"/>
      <c r="IE438"/>
      <c r="IF438"/>
      <c r="IG438"/>
    </row>
    <row r="439" spans="1:241" ht="21.75">
      <c r="A439" s="25"/>
      <c r="B439" s="25"/>
      <c r="C439" s="25">
        <v>4700</v>
      </c>
      <c r="D439" s="50" t="s">
        <v>57</v>
      </c>
      <c r="E439" s="27">
        <v>200</v>
      </c>
      <c r="F439" s="28">
        <f>SUM(G439,O439)</f>
        <v>200</v>
      </c>
      <c r="G439" s="28">
        <f>SUM(H439:N439)</f>
        <v>200</v>
      </c>
      <c r="H439" s="28"/>
      <c r="I439" s="28">
        <f>1000-800</f>
        <v>200</v>
      </c>
      <c r="J439" s="28"/>
      <c r="K439" s="28"/>
      <c r="L439" s="28"/>
      <c r="M439" s="28"/>
      <c r="N439" s="28"/>
      <c r="O439" s="28">
        <f>SUM(P439:R439)</f>
        <v>0</v>
      </c>
      <c r="P439" s="28"/>
      <c r="Q439" s="28"/>
      <c r="R439" s="28"/>
      <c r="ID439" s="3"/>
      <c r="IE439"/>
      <c r="IF439"/>
      <c r="IG439"/>
    </row>
    <row r="440" spans="1:241" ht="21.75">
      <c r="A440" s="25"/>
      <c r="B440" s="25"/>
      <c r="C440" s="25">
        <v>4750</v>
      </c>
      <c r="D440" s="50" t="s">
        <v>82</v>
      </c>
      <c r="E440" s="27">
        <v>4000</v>
      </c>
      <c r="F440" s="28">
        <f>SUM(G440,O440)</f>
        <v>3068.78</v>
      </c>
      <c r="G440" s="28">
        <f>SUM(H440:N440)</f>
        <v>3068.78</v>
      </c>
      <c r="H440" s="28"/>
      <c r="I440" s="28">
        <v>3068.78</v>
      </c>
      <c r="J440" s="28"/>
      <c r="K440" s="28"/>
      <c r="L440" s="28"/>
      <c r="M440" s="28"/>
      <c r="N440" s="28"/>
      <c r="O440" s="28">
        <f>SUM(P440:R440)</f>
        <v>0</v>
      </c>
      <c r="P440" s="28"/>
      <c r="Q440" s="28"/>
      <c r="R440" s="28"/>
      <c r="ID440" s="3"/>
      <c r="IE440"/>
      <c r="IF440"/>
      <c r="IG440"/>
    </row>
    <row r="441" spans="1:241" ht="12.75">
      <c r="A441" s="21"/>
      <c r="B441" s="21">
        <v>85295</v>
      </c>
      <c r="C441" s="21"/>
      <c r="D441" s="42" t="s">
        <v>168</v>
      </c>
      <c r="E441" s="23">
        <v>589443</v>
      </c>
      <c r="F441" s="24">
        <f>SUM(F442:F444)</f>
        <v>509257.08</v>
      </c>
      <c r="G441" s="23">
        <f>SUM(G442:G444)</f>
        <v>509257.08</v>
      </c>
      <c r="H441" s="24">
        <f>SUM(H442:H444)</f>
        <v>0</v>
      </c>
      <c r="I441" s="24">
        <f>SUM(I442:I444)</f>
        <v>17607.84</v>
      </c>
      <c r="J441" s="24">
        <f>SUM(J442:J444)</f>
        <v>0</v>
      </c>
      <c r="K441" s="24">
        <f>SUM(K442:K444)</f>
        <v>491649.24</v>
      </c>
      <c r="L441" s="24">
        <f>SUM(L442:L444)</f>
        <v>0</v>
      </c>
      <c r="M441" s="24">
        <f>SUM(M442:M444)</f>
        <v>0</v>
      </c>
      <c r="N441" s="24">
        <f>SUM(N442:N444)</f>
        <v>0</v>
      </c>
      <c r="O441" s="24">
        <f>SUM(O442:O444)</f>
        <v>0</v>
      </c>
      <c r="P441" s="24">
        <f>SUM(P442:P444)</f>
        <v>0</v>
      </c>
      <c r="Q441" s="24">
        <f>SUM(Q442:Q444)</f>
        <v>0</v>
      </c>
      <c r="R441" s="24">
        <f>SUM(R442:R444)</f>
        <v>0</v>
      </c>
      <c r="ID441" s="3"/>
      <c r="IE441"/>
      <c r="IF441"/>
      <c r="IG441"/>
    </row>
    <row r="442" spans="1:241" ht="12.75">
      <c r="A442" s="21"/>
      <c r="B442" s="21"/>
      <c r="C442" s="25">
        <v>3110</v>
      </c>
      <c r="D442" s="29" t="s">
        <v>159</v>
      </c>
      <c r="E442" s="27">
        <v>539443</v>
      </c>
      <c r="F442" s="28">
        <f>SUM(G442,O442)</f>
        <v>491649.24</v>
      </c>
      <c r="G442" s="28">
        <f>SUM(H442:N442)</f>
        <v>491649.24</v>
      </c>
      <c r="H442" s="28"/>
      <c r="I442" s="28"/>
      <c r="J442" s="28"/>
      <c r="K442" s="28">
        <v>491649.24</v>
      </c>
      <c r="L442" s="28"/>
      <c r="M442" s="28"/>
      <c r="N442" s="28"/>
      <c r="O442" s="28">
        <f>SUM(P442:R442)</f>
        <v>0</v>
      </c>
      <c r="P442" s="28"/>
      <c r="Q442" s="28"/>
      <c r="R442" s="28"/>
      <c r="ID442" s="3"/>
      <c r="IE442"/>
      <c r="IF442"/>
      <c r="IG442"/>
    </row>
    <row r="443" spans="1:241" ht="12.75">
      <c r="A443" s="21"/>
      <c r="B443" s="21"/>
      <c r="C443" s="25">
        <v>4210</v>
      </c>
      <c r="D443" s="47" t="s">
        <v>71</v>
      </c>
      <c r="E443" s="27">
        <v>10000</v>
      </c>
      <c r="F443" s="28">
        <f>SUM(G443,O443)</f>
        <v>9915.34</v>
      </c>
      <c r="G443" s="28">
        <f>SUM(H443:N443)</f>
        <v>9915.34</v>
      </c>
      <c r="H443" s="28"/>
      <c r="I443" s="28">
        <v>9915.34</v>
      </c>
      <c r="J443" s="28"/>
      <c r="K443" s="28"/>
      <c r="L443" s="28"/>
      <c r="M443" s="28"/>
      <c r="N443" s="28"/>
      <c r="O443" s="28">
        <f>SUM(P443:R443)</f>
        <v>0</v>
      </c>
      <c r="P443" s="28"/>
      <c r="Q443" s="28"/>
      <c r="R443" s="28"/>
      <c r="ID443" s="3"/>
      <c r="IE443"/>
      <c r="IF443"/>
      <c r="IG443"/>
    </row>
    <row r="444" spans="1:241" ht="12.75">
      <c r="A444" s="21"/>
      <c r="B444" s="21"/>
      <c r="C444" s="25">
        <v>4300</v>
      </c>
      <c r="D444" s="55" t="s">
        <v>63</v>
      </c>
      <c r="E444" s="27">
        <v>40000</v>
      </c>
      <c r="F444" s="28">
        <f>SUM(G444,O444)</f>
        <v>7692.5</v>
      </c>
      <c r="G444" s="28">
        <f>SUM(H444:N444)</f>
        <v>7692.5</v>
      </c>
      <c r="H444" s="28"/>
      <c r="I444" s="28">
        <v>7692.5</v>
      </c>
      <c r="J444" s="28"/>
      <c r="K444" s="28"/>
      <c r="L444" s="28"/>
      <c r="M444" s="28"/>
      <c r="N444" s="28"/>
      <c r="O444" s="28">
        <f>SUM(P444:R444)</f>
        <v>0</v>
      </c>
      <c r="P444" s="28"/>
      <c r="Q444" s="28"/>
      <c r="R444" s="28"/>
      <c r="ID444" s="3"/>
      <c r="IE444"/>
      <c r="IF444"/>
      <c r="IG444"/>
    </row>
    <row r="445" spans="1:241" ht="21.75">
      <c r="A445" s="17">
        <v>853</v>
      </c>
      <c r="B445" s="17"/>
      <c r="C445" s="17"/>
      <c r="D445" s="30" t="s">
        <v>169</v>
      </c>
      <c r="E445" s="19">
        <v>570470</v>
      </c>
      <c r="F445" s="20">
        <f>SUM(F446,F448)</f>
        <v>499772.87000000005</v>
      </c>
      <c r="G445" s="19">
        <f>SUM(G446,G448)</f>
        <v>499532.87000000005</v>
      </c>
      <c r="H445" s="20">
        <f>SUM(H446,H448)</f>
        <v>0</v>
      </c>
      <c r="I445" s="20">
        <f>SUM(I446,I448)</f>
        <v>0</v>
      </c>
      <c r="J445" s="20">
        <f>SUM(J446,J448)</f>
        <v>0</v>
      </c>
      <c r="K445" s="20">
        <f>SUM(K446,K448)</f>
        <v>0</v>
      </c>
      <c r="L445" s="20">
        <f>SUM(L446,L448)</f>
        <v>499532.87000000005</v>
      </c>
      <c r="M445" s="20">
        <f>SUM(M446,M448)</f>
        <v>0</v>
      </c>
      <c r="N445" s="20">
        <f>SUM(N446,N448)</f>
        <v>0</v>
      </c>
      <c r="O445" s="20">
        <f>SUM(O446,O448)</f>
        <v>240</v>
      </c>
      <c r="P445" s="20">
        <f>SUM(P446,P448)</f>
        <v>0</v>
      </c>
      <c r="Q445" s="20">
        <f>SUM(Q446,Q448)</f>
        <v>0</v>
      </c>
      <c r="R445" s="20">
        <f>SUM(R446,R448)</f>
        <v>240</v>
      </c>
      <c r="ID445" s="3"/>
      <c r="IE445"/>
      <c r="IF445"/>
      <c r="IG445"/>
    </row>
    <row r="446" spans="1:241" ht="21.75">
      <c r="A446" s="31"/>
      <c r="B446" s="32">
        <v>85333</v>
      </c>
      <c r="C446" s="32"/>
      <c r="D446" s="40" t="s">
        <v>170</v>
      </c>
      <c r="E446" s="23">
        <v>30000</v>
      </c>
      <c r="F446" s="24">
        <f>SUM(F447)</f>
        <v>240</v>
      </c>
      <c r="G446" s="23">
        <f>SUM(G447)</f>
        <v>0</v>
      </c>
      <c r="H446" s="24">
        <f>SUM(H447)</f>
        <v>0</v>
      </c>
      <c r="I446" s="24">
        <f>SUM(I447)</f>
        <v>0</v>
      </c>
      <c r="J446" s="24">
        <f>SUM(J447)</f>
        <v>0</v>
      </c>
      <c r="K446" s="24">
        <f>SUM(K447)</f>
        <v>0</v>
      </c>
      <c r="L446" s="24">
        <f>SUM(L447)</f>
        <v>0</v>
      </c>
      <c r="M446" s="24">
        <f>SUM(M447)</f>
        <v>0</v>
      </c>
      <c r="N446" s="24">
        <f>SUM(N447)</f>
        <v>0</v>
      </c>
      <c r="O446" s="24">
        <f>SUM(O447)</f>
        <v>240</v>
      </c>
      <c r="P446" s="24">
        <f>SUM(P447)</f>
        <v>0</v>
      </c>
      <c r="Q446" s="24">
        <f>SUM(Q447)</f>
        <v>0</v>
      </c>
      <c r="R446" s="24">
        <f>SUM(R447)</f>
        <v>240</v>
      </c>
      <c r="ID446" s="3"/>
      <c r="IE446"/>
      <c r="IF446"/>
      <c r="IG446"/>
    </row>
    <row r="447" spans="1:241" ht="53.25">
      <c r="A447" s="31"/>
      <c r="B447" s="31"/>
      <c r="C447" s="35">
        <v>6220</v>
      </c>
      <c r="D447" s="50" t="s">
        <v>151</v>
      </c>
      <c r="E447" s="27">
        <v>30000</v>
      </c>
      <c r="F447" s="28">
        <f>SUM(G447,O447)</f>
        <v>240</v>
      </c>
      <c r="G447" s="28">
        <f>SUM(H447:N447)</f>
        <v>0</v>
      </c>
      <c r="H447" s="38"/>
      <c r="I447" s="65"/>
      <c r="J447" s="65"/>
      <c r="K447" s="65"/>
      <c r="L447" s="65"/>
      <c r="M447" s="65"/>
      <c r="N447" s="65"/>
      <c r="O447" s="28">
        <f>SUM(P447:R447)</f>
        <v>240</v>
      </c>
      <c r="P447" s="65"/>
      <c r="Q447" s="65"/>
      <c r="R447" s="38">
        <v>240</v>
      </c>
      <c r="ID447" s="3"/>
      <c r="IE447"/>
      <c r="IF447"/>
      <c r="IG447"/>
    </row>
    <row r="448" spans="1:241" ht="12.75">
      <c r="A448" s="21"/>
      <c r="B448" s="21">
        <v>85395</v>
      </c>
      <c r="C448" s="21"/>
      <c r="D448" s="42" t="s">
        <v>61</v>
      </c>
      <c r="E448" s="23">
        <v>540470</v>
      </c>
      <c r="F448" s="24">
        <f>SUM(F449:F480)</f>
        <v>499532.87000000005</v>
      </c>
      <c r="G448" s="23">
        <f>SUM(G449:G480)</f>
        <v>499532.87000000005</v>
      </c>
      <c r="H448" s="24">
        <f>SUM(H449:H480)</f>
        <v>0</v>
      </c>
      <c r="I448" s="24">
        <f>SUM(I449:I480)</f>
        <v>0</v>
      </c>
      <c r="J448" s="24">
        <f>SUM(J449:J480)</f>
        <v>0</v>
      </c>
      <c r="K448" s="24">
        <f>SUM(K449:K480)</f>
        <v>0</v>
      </c>
      <c r="L448" s="24">
        <f>SUM(L449:L480)</f>
        <v>499532.87000000005</v>
      </c>
      <c r="M448" s="24">
        <f>SUM(M449:M480)</f>
        <v>0</v>
      </c>
      <c r="N448" s="24">
        <f>SUM(N449:N480)</f>
        <v>0</v>
      </c>
      <c r="O448" s="24">
        <f>SUM(O449:O480)</f>
        <v>0</v>
      </c>
      <c r="P448" s="24">
        <f>SUM(P449:P480)</f>
        <v>0</v>
      </c>
      <c r="Q448" s="24">
        <f>SUM(Q449:Q480)</f>
        <v>0</v>
      </c>
      <c r="R448" s="24">
        <f>SUM(R449:R480)</f>
        <v>0</v>
      </c>
      <c r="ID448" s="3"/>
      <c r="IE448"/>
      <c r="IF448"/>
      <c r="IG448"/>
    </row>
    <row r="449" spans="1:241" ht="12.75">
      <c r="A449" s="21"/>
      <c r="B449" s="21"/>
      <c r="C449" s="25">
        <v>3119</v>
      </c>
      <c r="D449" s="64" t="s">
        <v>159</v>
      </c>
      <c r="E449" s="27">
        <v>34632</v>
      </c>
      <c r="F449" s="28">
        <f>SUM(G449,O449)</f>
        <v>34632</v>
      </c>
      <c r="G449" s="28">
        <f>SUM(H449:N449)</f>
        <v>34632</v>
      </c>
      <c r="H449" s="28"/>
      <c r="I449" s="28"/>
      <c r="J449" s="28"/>
      <c r="K449" s="28"/>
      <c r="L449" s="28">
        <v>34632</v>
      </c>
      <c r="M449" s="28"/>
      <c r="N449" s="28"/>
      <c r="O449" s="28">
        <f>SUM(P449:R449)</f>
        <v>0</v>
      </c>
      <c r="P449" s="28"/>
      <c r="Q449" s="28"/>
      <c r="R449" s="28"/>
      <c r="ID449" s="3"/>
      <c r="IE449"/>
      <c r="IF449"/>
      <c r="IG449"/>
    </row>
    <row r="450" spans="1:241" ht="12.75">
      <c r="A450" s="21"/>
      <c r="B450" s="21"/>
      <c r="C450" s="25">
        <v>4017</v>
      </c>
      <c r="D450" s="64" t="s">
        <v>48</v>
      </c>
      <c r="E450" s="27">
        <v>128788.73</v>
      </c>
      <c r="F450" s="28">
        <f>SUM(G450,O450)</f>
        <v>128638.88</v>
      </c>
      <c r="G450" s="28">
        <f>SUM(H450:N450)</f>
        <v>128638.88</v>
      </c>
      <c r="H450" s="28"/>
      <c r="I450" s="28"/>
      <c r="J450" s="28"/>
      <c r="K450" s="28"/>
      <c r="L450" s="28">
        <v>128638.88</v>
      </c>
      <c r="M450" s="28"/>
      <c r="N450" s="28"/>
      <c r="O450" s="28">
        <f>SUM(P450:R450)</f>
        <v>0</v>
      </c>
      <c r="P450" s="28"/>
      <c r="Q450" s="28"/>
      <c r="R450" s="28"/>
      <c r="ID450" s="3"/>
      <c r="IE450"/>
      <c r="IF450"/>
      <c r="IG450"/>
    </row>
    <row r="451" spans="1:241" ht="12.75">
      <c r="A451" s="21"/>
      <c r="B451" s="21"/>
      <c r="C451" s="25">
        <v>4019</v>
      </c>
      <c r="D451" s="64" t="s">
        <v>48</v>
      </c>
      <c r="E451" s="27">
        <v>11529.53</v>
      </c>
      <c r="F451" s="28">
        <f>SUM(G451,O451)</f>
        <v>11521.43</v>
      </c>
      <c r="G451" s="28">
        <f>SUM(H451:N451)</f>
        <v>11521.43</v>
      </c>
      <c r="H451" s="28"/>
      <c r="I451" s="28"/>
      <c r="J451" s="28"/>
      <c r="K451" s="28"/>
      <c r="L451" s="28">
        <v>11521.43</v>
      </c>
      <c r="M451" s="28"/>
      <c r="N451" s="28"/>
      <c r="O451" s="28">
        <f>SUM(P451:R451)</f>
        <v>0</v>
      </c>
      <c r="P451" s="28"/>
      <c r="Q451" s="28"/>
      <c r="R451" s="28"/>
      <c r="ID451" s="3"/>
      <c r="IE451"/>
      <c r="IF451"/>
      <c r="IG451"/>
    </row>
    <row r="452" spans="1:241" ht="12.75">
      <c r="A452" s="21"/>
      <c r="B452" s="21"/>
      <c r="C452" s="25">
        <v>4117</v>
      </c>
      <c r="D452" s="66" t="s">
        <v>36</v>
      </c>
      <c r="E452" s="27">
        <v>22533.280000000002</v>
      </c>
      <c r="F452" s="28">
        <f>SUM(G452,O452)</f>
        <v>22509.63</v>
      </c>
      <c r="G452" s="28">
        <f>SUM(H452:N452)</f>
        <v>22509.63</v>
      </c>
      <c r="H452" s="28"/>
      <c r="I452" s="28"/>
      <c r="J452" s="28"/>
      <c r="K452" s="28"/>
      <c r="L452" s="28">
        <v>22509.63</v>
      </c>
      <c r="M452" s="28"/>
      <c r="N452" s="28"/>
      <c r="O452" s="28"/>
      <c r="P452" s="28"/>
      <c r="Q452" s="28"/>
      <c r="R452" s="28"/>
      <c r="ID452" s="3"/>
      <c r="IE452"/>
      <c r="IF452"/>
      <c r="IG452"/>
    </row>
    <row r="453" spans="1:241" ht="12.75">
      <c r="A453" s="25"/>
      <c r="B453" s="25"/>
      <c r="C453" s="25">
        <v>4119</v>
      </c>
      <c r="D453" s="29" t="s">
        <v>36</v>
      </c>
      <c r="E453" s="27">
        <v>2171.93</v>
      </c>
      <c r="F453" s="28">
        <f>SUM(G453,O453)</f>
        <v>2170.68</v>
      </c>
      <c r="G453" s="28">
        <f>SUM(H453:N453)</f>
        <v>2170.68</v>
      </c>
      <c r="H453" s="28"/>
      <c r="I453" s="28"/>
      <c r="J453" s="28"/>
      <c r="K453" s="28"/>
      <c r="L453" s="28">
        <v>2170.68</v>
      </c>
      <c r="M453" s="28"/>
      <c r="N453" s="28"/>
      <c r="O453" s="28">
        <f>SUM(P453:R453)</f>
        <v>0</v>
      </c>
      <c r="P453" s="28"/>
      <c r="Q453" s="28"/>
      <c r="R453" s="28"/>
      <c r="ID453" s="3"/>
      <c r="IE453"/>
      <c r="IF453"/>
      <c r="IG453"/>
    </row>
    <row r="454" spans="1:241" ht="12.75">
      <c r="A454" s="25"/>
      <c r="B454" s="25"/>
      <c r="C454" s="25">
        <v>4127</v>
      </c>
      <c r="D454" s="47" t="s">
        <v>37</v>
      </c>
      <c r="E454" s="27">
        <v>3238.29</v>
      </c>
      <c r="F454" s="28">
        <f>SUM(G454,O454)</f>
        <v>3234.59</v>
      </c>
      <c r="G454" s="28">
        <f>SUM(H454:N454)</f>
        <v>3234.59</v>
      </c>
      <c r="H454" s="28"/>
      <c r="I454" s="28"/>
      <c r="J454" s="28"/>
      <c r="K454" s="28"/>
      <c r="L454" s="28">
        <v>3234.59</v>
      </c>
      <c r="M454" s="28"/>
      <c r="N454" s="28"/>
      <c r="O454" s="28"/>
      <c r="P454" s="28"/>
      <c r="Q454" s="28"/>
      <c r="R454" s="28"/>
      <c r="ID454" s="3"/>
      <c r="IE454"/>
      <c r="IF454"/>
      <c r="IG454"/>
    </row>
    <row r="455" spans="1:241" ht="12.75">
      <c r="A455" s="25"/>
      <c r="B455" s="25"/>
      <c r="C455" s="25">
        <v>4129</v>
      </c>
      <c r="D455" s="29" t="s">
        <v>37</v>
      </c>
      <c r="E455" s="27">
        <v>325.23999999999995</v>
      </c>
      <c r="F455" s="28">
        <f>SUM(G455,O455)</f>
        <v>325.04</v>
      </c>
      <c r="G455" s="28">
        <f>SUM(H455:N455)</f>
        <v>325.04</v>
      </c>
      <c r="H455" s="28"/>
      <c r="I455" s="28"/>
      <c r="J455" s="28"/>
      <c r="K455" s="28"/>
      <c r="L455" s="28">
        <v>325.04</v>
      </c>
      <c r="M455" s="28"/>
      <c r="N455" s="28"/>
      <c r="O455" s="28">
        <f>SUM(P455:R455)</f>
        <v>0</v>
      </c>
      <c r="P455" s="28"/>
      <c r="Q455" s="28"/>
      <c r="R455" s="28"/>
      <c r="ID455" s="3"/>
      <c r="IE455"/>
      <c r="IF455"/>
      <c r="IG455"/>
    </row>
    <row r="456" spans="1:241" ht="12.75">
      <c r="A456" s="25"/>
      <c r="B456" s="25"/>
      <c r="C456" s="25">
        <v>4177</v>
      </c>
      <c r="D456" s="47" t="s">
        <v>38</v>
      </c>
      <c r="E456" s="27">
        <v>83757.13</v>
      </c>
      <c r="F456" s="28">
        <f>SUM(G456,O456)</f>
        <v>83757.13</v>
      </c>
      <c r="G456" s="28">
        <f>SUM(H456:N456)</f>
        <v>83757.13</v>
      </c>
      <c r="H456" s="28"/>
      <c r="I456" s="28"/>
      <c r="J456" s="28"/>
      <c r="K456" s="28"/>
      <c r="L456" s="28">
        <v>83757.13</v>
      </c>
      <c r="M456" s="28"/>
      <c r="N456" s="28"/>
      <c r="O456" s="28"/>
      <c r="P456" s="28"/>
      <c r="Q456" s="28"/>
      <c r="R456" s="28"/>
      <c r="ID456" s="3"/>
      <c r="IE456"/>
      <c r="IF456"/>
      <c r="IG456"/>
    </row>
    <row r="457" spans="1:241" ht="12.75">
      <c r="A457" s="25"/>
      <c r="B457" s="25"/>
      <c r="C457" s="25">
        <v>4178</v>
      </c>
      <c r="D457" s="29" t="s">
        <v>136</v>
      </c>
      <c r="E457" s="27">
        <v>0</v>
      </c>
      <c r="F457" s="28">
        <f>SUM(G457,O457)</f>
        <v>0</v>
      </c>
      <c r="G457" s="28">
        <f>SUM(H457:N457)</f>
        <v>0</v>
      </c>
      <c r="H457" s="28"/>
      <c r="I457" s="28"/>
      <c r="J457" s="28"/>
      <c r="K457" s="28"/>
      <c r="L457" s="28">
        <f>23896-23896</f>
        <v>0</v>
      </c>
      <c r="M457" s="28"/>
      <c r="N457" s="28"/>
      <c r="O457" s="28">
        <f>SUM(P457:R457)</f>
        <v>0</v>
      </c>
      <c r="P457" s="28"/>
      <c r="Q457" s="28"/>
      <c r="R457" s="28"/>
      <c r="ID457" s="3"/>
      <c r="IE457"/>
      <c r="IF457"/>
      <c r="IG457"/>
    </row>
    <row r="458" spans="1:241" ht="12.75">
      <c r="A458" s="25"/>
      <c r="B458" s="25"/>
      <c r="C458" s="25">
        <v>4179</v>
      </c>
      <c r="D458" s="29" t="s">
        <v>136</v>
      </c>
      <c r="E458" s="27">
        <v>8965.87</v>
      </c>
      <c r="F458" s="28">
        <f>SUM(G458,O458)</f>
        <v>8965.87</v>
      </c>
      <c r="G458" s="28">
        <f>SUM(H458:N458)</f>
        <v>8965.87</v>
      </c>
      <c r="H458" s="28"/>
      <c r="I458" s="28"/>
      <c r="J458" s="28"/>
      <c r="K458" s="28"/>
      <c r="L458" s="28">
        <v>8965.87</v>
      </c>
      <c r="M458" s="28"/>
      <c r="N458" s="28"/>
      <c r="O458" s="28">
        <f>SUM(P458:R458)</f>
        <v>0</v>
      </c>
      <c r="P458" s="28"/>
      <c r="Q458" s="28"/>
      <c r="R458" s="28"/>
      <c r="ID458" s="3"/>
      <c r="IE458"/>
      <c r="IF458"/>
      <c r="IG458"/>
    </row>
    <row r="459" spans="1:241" ht="12.75">
      <c r="A459" s="25"/>
      <c r="B459" s="25"/>
      <c r="C459" s="25">
        <v>4217</v>
      </c>
      <c r="D459" s="47" t="s">
        <v>71</v>
      </c>
      <c r="E459" s="27">
        <v>50375.24</v>
      </c>
      <c r="F459" s="28">
        <f>SUM(G459,O459)</f>
        <v>50355.74</v>
      </c>
      <c r="G459" s="28">
        <f>SUM(H459:N459)</f>
        <v>50355.74</v>
      </c>
      <c r="H459" s="28"/>
      <c r="I459" s="28"/>
      <c r="J459" s="28"/>
      <c r="K459" s="28"/>
      <c r="L459" s="28">
        <v>50355.74</v>
      </c>
      <c r="M459" s="28"/>
      <c r="N459" s="28"/>
      <c r="O459" s="28"/>
      <c r="P459" s="28"/>
      <c r="Q459" s="28"/>
      <c r="R459" s="28"/>
      <c r="ID459" s="3"/>
      <c r="IE459"/>
      <c r="IF459"/>
      <c r="IG459"/>
    </row>
    <row r="460" spans="1:241" ht="12.75">
      <c r="A460" s="25"/>
      <c r="B460" s="25"/>
      <c r="C460" s="25">
        <v>4219</v>
      </c>
      <c r="D460" s="29" t="s">
        <v>71</v>
      </c>
      <c r="E460" s="27">
        <v>6144.76</v>
      </c>
      <c r="F460" s="28">
        <f>SUM(G460,O460)</f>
        <v>6144.26</v>
      </c>
      <c r="G460" s="28">
        <f>SUM(H460:N460)</f>
        <v>6144.26</v>
      </c>
      <c r="H460" s="28"/>
      <c r="I460" s="28"/>
      <c r="J460" s="28"/>
      <c r="K460" s="28"/>
      <c r="L460" s="28">
        <v>6144.26</v>
      </c>
      <c r="M460" s="28"/>
      <c r="N460" s="28"/>
      <c r="O460" s="28">
        <f>SUM(P460:R460)</f>
        <v>0</v>
      </c>
      <c r="P460" s="28"/>
      <c r="Q460" s="28"/>
      <c r="R460" s="28"/>
      <c r="ID460" s="3"/>
      <c r="IE460"/>
      <c r="IF460"/>
      <c r="IG460"/>
    </row>
    <row r="461" spans="1:241" ht="12.75">
      <c r="A461" s="25"/>
      <c r="B461" s="25"/>
      <c r="C461" s="25">
        <v>4227</v>
      </c>
      <c r="D461" s="67" t="s">
        <v>171</v>
      </c>
      <c r="E461" s="27">
        <v>2427</v>
      </c>
      <c r="F461" s="28">
        <f>SUM(G461,O461)</f>
        <v>2427</v>
      </c>
      <c r="G461" s="28">
        <f>SUM(H461:N461)</f>
        <v>2427</v>
      </c>
      <c r="H461" s="28"/>
      <c r="I461" s="28"/>
      <c r="J461" s="28"/>
      <c r="K461" s="28"/>
      <c r="L461" s="28">
        <v>2427</v>
      </c>
      <c r="M461" s="28"/>
      <c r="N461" s="28"/>
      <c r="O461" s="28"/>
      <c r="P461" s="28"/>
      <c r="Q461" s="28"/>
      <c r="R461" s="28"/>
      <c r="ID461" s="3"/>
      <c r="IE461"/>
      <c r="IF461"/>
      <c r="IG461"/>
    </row>
    <row r="462" spans="1:241" ht="12.75">
      <c r="A462" s="25"/>
      <c r="B462" s="25"/>
      <c r="C462" s="25">
        <v>4229</v>
      </c>
      <c r="D462" s="29" t="s">
        <v>137</v>
      </c>
      <c r="E462" s="27">
        <v>453</v>
      </c>
      <c r="F462" s="28">
        <f>SUM(G462,O462)</f>
        <v>453</v>
      </c>
      <c r="G462" s="28">
        <f>SUM(H462:N462)</f>
        <v>453</v>
      </c>
      <c r="H462" s="28"/>
      <c r="I462" s="28"/>
      <c r="J462" s="28"/>
      <c r="K462" s="28"/>
      <c r="L462" s="28">
        <v>453</v>
      </c>
      <c r="M462" s="28"/>
      <c r="N462" s="28"/>
      <c r="O462" s="28">
        <f>SUM(P462:R462)</f>
        <v>0</v>
      </c>
      <c r="P462" s="28"/>
      <c r="Q462" s="28"/>
      <c r="R462" s="28"/>
      <c r="ID462" s="3"/>
      <c r="IE462"/>
      <c r="IF462"/>
      <c r="IG462"/>
    </row>
    <row r="463" spans="1:241" ht="21.75">
      <c r="A463" s="25"/>
      <c r="B463" s="25"/>
      <c r="C463" s="25">
        <v>4247</v>
      </c>
      <c r="D463" s="29" t="s">
        <v>129</v>
      </c>
      <c r="E463" s="27">
        <v>4747</v>
      </c>
      <c r="F463" s="28">
        <f>SUM(G463,O463)</f>
        <v>4747</v>
      </c>
      <c r="G463" s="28">
        <f>SUM(H463:N463)</f>
        <v>4747</v>
      </c>
      <c r="H463" s="28"/>
      <c r="I463" s="28"/>
      <c r="J463" s="28"/>
      <c r="K463" s="28"/>
      <c r="L463" s="28">
        <v>4747</v>
      </c>
      <c r="M463" s="28"/>
      <c r="N463" s="28"/>
      <c r="O463" s="28">
        <f>SUM(P463:R463)</f>
        <v>0</v>
      </c>
      <c r="P463" s="28"/>
      <c r="Q463" s="28"/>
      <c r="R463" s="28"/>
      <c r="ID463" s="3"/>
      <c r="IE463"/>
      <c r="IF463"/>
      <c r="IG463"/>
    </row>
    <row r="464" spans="1:241" ht="21.75">
      <c r="A464" s="25"/>
      <c r="B464" s="25"/>
      <c r="C464" s="25">
        <v>4249</v>
      </c>
      <c r="D464" s="29" t="s">
        <v>129</v>
      </c>
      <c r="E464" s="27">
        <v>653</v>
      </c>
      <c r="F464" s="28">
        <f>SUM(G464,O464)</f>
        <v>653</v>
      </c>
      <c r="G464" s="28">
        <f>SUM(H464:N464)</f>
        <v>653</v>
      </c>
      <c r="H464" s="28"/>
      <c r="I464" s="28"/>
      <c r="J464" s="28"/>
      <c r="K464" s="28"/>
      <c r="L464" s="28">
        <v>653</v>
      </c>
      <c r="M464" s="28"/>
      <c r="N464" s="28"/>
      <c r="O464" s="28">
        <f>SUM(P464:R464)</f>
        <v>0</v>
      </c>
      <c r="P464" s="28"/>
      <c r="Q464" s="28"/>
      <c r="R464" s="28"/>
      <c r="ID464" s="3"/>
      <c r="IE464"/>
      <c r="IF464"/>
      <c r="IG464"/>
    </row>
    <row r="465" spans="1:241" ht="12.75">
      <c r="A465" s="25"/>
      <c r="B465" s="25"/>
      <c r="C465" s="25">
        <v>4267</v>
      </c>
      <c r="D465" s="47" t="s">
        <v>62</v>
      </c>
      <c r="E465" s="27">
        <v>6925</v>
      </c>
      <c r="F465" s="28">
        <f>SUM(G465,O465)</f>
        <v>6924.6</v>
      </c>
      <c r="G465" s="28">
        <f>SUM(H465:N465)</f>
        <v>6924.6</v>
      </c>
      <c r="H465" s="28"/>
      <c r="I465" s="28"/>
      <c r="J465" s="28"/>
      <c r="K465" s="28"/>
      <c r="L465" s="28">
        <v>6924.6</v>
      </c>
      <c r="M465" s="28"/>
      <c r="N465" s="28"/>
      <c r="O465" s="28"/>
      <c r="P465" s="28"/>
      <c r="Q465" s="28"/>
      <c r="R465" s="28"/>
      <c r="ID465" s="3"/>
      <c r="IE465"/>
      <c r="IF465"/>
      <c r="IG465"/>
    </row>
    <row r="466" spans="1:241" ht="12.75">
      <c r="A466" s="25"/>
      <c r="B466" s="25"/>
      <c r="C466" s="25">
        <v>4269</v>
      </c>
      <c r="D466" s="29" t="s">
        <v>62</v>
      </c>
      <c r="E466" s="27">
        <v>7175</v>
      </c>
      <c r="F466" s="28">
        <f>SUM(G466,O466)</f>
        <v>5775.4</v>
      </c>
      <c r="G466" s="28">
        <f>SUM(H466:N466)</f>
        <v>5775.4</v>
      </c>
      <c r="H466" s="28"/>
      <c r="I466" s="28"/>
      <c r="J466" s="28"/>
      <c r="K466" s="28"/>
      <c r="L466" s="28">
        <v>5775.4</v>
      </c>
      <c r="M466" s="28"/>
      <c r="N466" s="28"/>
      <c r="O466" s="28">
        <f>SUM(P466:R466)</f>
        <v>0</v>
      </c>
      <c r="P466" s="28"/>
      <c r="Q466" s="28"/>
      <c r="R466" s="28"/>
      <c r="ID466" s="3"/>
      <c r="IE466"/>
      <c r="IF466"/>
      <c r="IG466"/>
    </row>
    <row r="467" spans="1:241" ht="12.75">
      <c r="A467" s="25"/>
      <c r="B467" s="25"/>
      <c r="C467" s="25">
        <v>4307</v>
      </c>
      <c r="D467" s="47" t="s">
        <v>63</v>
      </c>
      <c r="E467" s="27">
        <v>146970.33000000002</v>
      </c>
      <c r="F467" s="28">
        <f>SUM(G467,O467)</f>
        <v>111348.71</v>
      </c>
      <c r="G467" s="28">
        <f>SUM(H467:N467)</f>
        <v>111348.71</v>
      </c>
      <c r="H467" s="28"/>
      <c r="I467" s="28"/>
      <c r="J467" s="28"/>
      <c r="K467" s="28"/>
      <c r="L467" s="28">
        <v>111348.71</v>
      </c>
      <c r="M467" s="28"/>
      <c r="N467" s="28"/>
      <c r="O467" s="28"/>
      <c r="P467" s="28"/>
      <c r="Q467" s="28"/>
      <c r="R467" s="28"/>
      <c r="ID467" s="3"/>
      <c r="IE467"/>
      <c r="IF467"/>
      <c r="IG467"/>
    </row>
    <row r="468" spans="1:241" ht="12.75">
      <c r="A468" s="25"/>
      <c r="B468" s="25"/>
      <c r="C468" s="25">
        <v>4309</v>
      </c>
      <c r="D468" s="29" t="s">
        <v>63</v>
      </c>
      <c r="E468" s="27">
        <v>8671.67</v>
      </c>
      <c r="F468" s="28">
        <f>SUM(G468,O468)</f>
        <v>6785.99</v>
      </c>
      <c r="G468" s="28">
        <f>SUM(H468:N468)</f>
        <v>6785.99</v>
      </c>
      <c r="H468" s="28"/>
      <c r="I468" s="28"/>
      <c r="J468" s="28"/>
      <c r="K468" s="28"/>
      <c r="L468" s="28">
        <v>6785.99</v>
      </c>
      <c r="M468" s="28"/>
      <c r="N468" s="28"/>
      <c r="O468" s="28">
        <f>SUM(P468:R468)</f>
        <v>0</v>
      </c>
      <c r="P468" s="28"/>
      <c r="Q468" s="28"/>
      <c r="R468" s="28"/>
      <c r="ID468" s="3"/>
      <c r="IE468"/>
      <c r="IF468"/>
      <c r="IG468"/>
    </row>
    <row r="469" spans="1:241" ht="12.75">
      <c r="A469" s="25"/>
      <c r="B469" s="25"/>
      <c r="C469" s="25">
        <v>4357</v>
      </c>
      <c r="D469" s="29" t="s">
        <v>77</v>
      </c>
      <c r="E469" s="27">
        <v>205.14</v>
      </c>
      <c r="F469" s="28">
        <f>SUM(G469,O469)</f>
        <v>205.14</v>
      </c>
      <c r="G469" s="28">
        <f>SUM(H469:N469)</f>
        <v>205.14</v>
      </c>
      <c r="H469" s="28"/>
      <c r="I469" s="28"/>
      <c r="J469" s="28"/>
      <c r="K469" s="28"/>
      <c r="L469" s="28">
        <v>205.14</v>
      </c>
      <c r="M469" s="28"/>
      <c r="N469" s="28"/>
      <c r="O469" s="28">
        <f>SUM(P469:R469)</f>
        <v>0</v>
      </c>
      <c r="P469" s="28"/>
      <c r="Q469" s="28"/>
      <c r="R469" s="28"/>
      <c r="ID469" s="3"/>
      <c r="IE469"/>
      <c r="IF469"/>
      <c r="IG469"/>
    </row>
    <row r="470" spans="1:241" ht="12.75">
      <c r="A470" s="25"/>
      <c r="B470" s="25"/>
      <c r="C470" s="25">
        <v>4359</v>
      </c>
      <c r="D470" s="29" t="s">
        <v>77</v>
      </c>
      <c r="E470" s="27">
        <v>10.86</v>
      </c>
      <c r="F470" s="28">
        <f>SUM(G470,O470)</f>
        <v>10.86</v>
      </c>
      <c r="G470" s="28">
        <f>SUM(H470:N470)</f>
        <v>10.86</v>
      </c>
      <c r="H470" s="28"/>
      <c r="I470" s="28"/>
      <c r="J470" s="28"/>
      <c r="K470" s="28"/>
      <c r="L470" s="28">
        <v>10.86</v>
      </c>
      <c r="M470" s="28"/>
      <c r="N470" s="28"/>
      <c r="O470" s="28">
        <f>SUM(P470:R470)</f>
        <v>0</v>
      </c>
      <c r="P470" s="28"/>
      <c r="Q470" s="28"/>
      <c r="R470" s="28"/>
      <c r="ID470" s="3"/>
      <c r="IE470"/>
      <c r="IF470"/>
      <c r="IG470"/>
    </row>
    <row r="471" spans="1:241" ht="21.75">
      <c r="A471" s="25"/>
      <c r="B471" s="25"/>
      <c r="C471" s="25">
        <v>4377</v>
      </c>
      <c r="D471" s="29" t="s">
        <v>79</v>
      </c>
      <c r="E471" s="27">
        <v>1481.57</v>
      </c>
      <c r="F471" s="28">
        <f>SUM(G471,O471)</f>
        <v>0</v>
      </c>
      <c r="G471" s="28">
        <f>SUM(H471:N471)</f>
        <v>0</v>
      </c>
      <c r="H471" s="28"/>
      <c r="I471" s="28"/>
      <c r="J471" s="28"/>
      <c r="K471" s="28"/>
      <c r="L471" s="28">
        <v>0</v>
      </c>
      <c r="M471" s="28"/>
      <c r="N471" s="28"/>
      <c r="O471" s="28">
        <f>SUM(P471:R471)</f>
        <v>0</v>
      </c>
      <c r="P471" s="28"/>
      <c r="Q471" s="28"/>
      <c r="R471" s="28"/>
      <c r="ID471" s="3"/>
      <c r="IE471"/>
      <c r="IF471"/>
      <c r="IG471"/>
    </row>
    <row r="472" spans="1:241" ht="21.75">
      <c r="A472" s="25"/>
      <c r="B472" s="25"/>
      <c r="C472" s="25">
        <v>4379</v>
      </c>
      <c r="D472" s="29" t="s">
        <v>79</v>
      </c>
      <c r="E472" s="27">
        <v>78.43</v>
      </c>
      <c r="F472" s="28">
        <f>SUM(G472,O472)</f>
        <v>0</v>
      </c>
      <c r="G472" s="28">
        <f>SUM(H472:N472)</f>
        <v>0</v>
      </c>
      <c r="H472" s="28"/>
      <c r="I472" s="28"/>
      <c r="J472" s="28"/>
      <c r="K472" s="28"/>
      <c r="L472" s="28"/>
      <c r="M472" s="28"/>
      <c r="N472" s="28"/>
      <c r="O472" s="28">
        <f>SUM(P472:R472)</f>
        <v>0</v>
      </c>
      <c r="P472" s="28"/>
      <c r="Q472" s="28"/>
      <c r="R472" s="28"/>
      <c r="ID472" s="3"/>
      <c r="IE472"/>
      <c r="IF472"/>
      <c r="IG472"/>
    </row>
    <row r="473" spans="1:241" ht="21.75">
      <c r="A473" s="25"/>
      <c r="B473" s="25"/>
      <c r="C473" s="25">
        <v>4407</v>
      </c>
      <c r="D473" s="29" t="s">
        <v>154</v>
      </c>
      <c r="E473" s="27">
        <v>3141.68</v>
      </c>
      <c r="F473" s="28">
        <f>SUM(G473,O473)</f>
        <v>3139.63</v>
      </c>
      <c r="G473" s="28">
        <f>SUM(H473:N473)</f>
        <v>3139.63</v>
      </c>
      <c r="H473" s="28"/>
      <c r="I473" s="28"/>
      <c r="J473" s="28"/>
      <c r="K473" s="28"/>
      <c r="L473" s="28">
        <v>3139.63</v>
      </c>
      <c r="M473" s="28"/>
      <c r="N473" s="28"/>
      <c r="O473" s="28">
        <f>SUM(P473:R473)</f>
        <v>0</v>
      </c>
      <c r="P473" s="28"/>
      <c r="Q473" s="28"/>
      <c r="R473" s="28"/>
      <c r="ID473" s="3"/>
      <c r="IE473"/>
      <c r="IF473"/>
      <c r="IG473"/>
    </row>
    <row r="474" spans="1:241" ht="21.75">
      <c r="A474" s="25"/>
      <c r="B474" s="25"/>
      <c r="C474" s="25">
        <v>4409</v>
      </c>
      <c r="D474" s="29" t="s">
        <v>154</v>
      </c>
      <c r="E474" s="27">
        <v>166.32</v>
      </c>
      <c r="F474" s="28">
        <f>SUM(G474,O474)</f>
        <v>166.21</v>
      </c>
      <c r="G474" s="28">
        <f>SUM(H474:N474)</f>
        <v>166.21</v>
      </c>
      <c r="H474" s="28"/>
      <c r="I474" s="28"/>
      <c r="J474" s="28"/>
      <c r="K474" s="28"/>
      <c r="L474" s="28">
        <v>166.21</v>
      </c>
      <c r="M474" s="28"/>
      <c r="N474" s="28"/>
      <c r="O474" s="28">
        <f>SUM(P474:R474)</f>
        <v>0</v>
      </c>
      <c r="P474" s="28"/>
      <c r="Q474" s="28"/>
      <c r="R474" s="28"/>
      <c r="ID474" s="3"/>
      <c r="IE474"/>
      <c r="IF474"/>
      <c r="IG474"/>
    </row>
    <row r="475" spans="1:241" ht="12.75">
      <c r="A475" s="25"/>
      <c r="B475" s="25"/>
      <c r="C475" s="25">
        <v>4417</v>
      </c>
      <c r="D475" s="47" t="s">
        <v>56</v>
      </c>
      <c r="E475" s="27">
        <v>844</v>
      </c>
      <c r="F475" s="28">
        <f>SUM(G475,O475)</f>
        <v>585</v>
      </c>
      <c r="G475" s="28">
        <f>SUM(H475:N475)</f>
        <v>585</v>
      </c>
      <c r="H475" s="28"/>
      <c r="I475" s="28"/>
      <c r="J475" s="28"/>
      <c r="K475" s="28"/>
      <c r="L475" s="28">
        <v>585</v>
      </c>
      <c r="M475" s="28"/>
      <c r="N475" s="28"/>
      <c r="O475" s="28"/>
      <c r="P475" s="28"/>
      <c r="Q475" s="28"/>
      <c r="R475" s="28"/>
      <c r="ID475" s="3"/>
      <c r="IE475"/>
      <c r="IF475"/>
      <c r="IG475"/>
    </row>
    <row r="476" spans="1:241" ht="12.75">
      <c r="A476" s="25"/>
      <c r="B476" s="25"/>
      <c r="C476" s="25">
        <v>4419</v>
      </c>
      <c r="D476" s="53" t="s">
        <v>56</v>
      </c>
      <c r="E476" s="27">
        <v>116</v>
      </c>
      <c r="F476" s="28">
        <f>SUM(G476,O476)</f>
        <v>116</v>
      </c>
      <c r="G476" s="28">
        <f>SUM(H476:N476)</f>
        <v>116</v>
      </c>
      <c r="H476" s="28"/>
      <c r="I476" s="28"/>
      <c r="J476" s="28"/>
      <c r="K476" s="28"/>
      <c r="L476" s="28">
        <v>116</v>
      </c>
      <c r="M476" s="28"/>
      <c r="N476" s="28"/>
      <c r="O476" s="28"/>
      <c r="P476" s="28"/>
      <c r="Q476" s="28"/>
      <c r="R476" s="28"/>
      <c r="ID476" s="3"/>
      <c r="IE476"/>
      <c r="IF476"/>
      <c r="IG476"/>
    </row>
    <row r="477" spans="1:241" ht="21.75">
      <c r="A477" s="25"/>
      <c r="B477" s="25"/>
      <c r="C477" s="25">
        <v>4747</v>
      </c>
      <c r="D477" s="29" t="s">
        <v>172</v>
      </c>
      <c r="E477" s="27">
        <v>1662.01</v>
      </c>
      <c r="F477" s="28">
        <f>SUM(G477,O477)</f>
        <v>1660.19</v>
      </c>
      <c r="G477" s="28">
        <f>SUM(H477:N477)</f>
        <v>1660.19</v>
      </c>
      <c r="H477" s="28"/>
      <c r="I477" s="28"/>
      <c r="J477" s="28"/>
      <c r="K477" s="28"/>
      <c r="L477" s="28">
        <v>1660.19</v>
      </c>
      <c r="M477" s="28"/>
      <c r="N477" s="28"/>
      <c r="O477" s="28">
        <f>SUM(P477:R477)</f>
        <v>0</v>
      </c>
      <c r="P477" s="28"/>
      <c r="Q477" s="28"/>
      <c r="R477" s="28"/>
      <c r="ID477" s="3"/>
      <c r="IE477"/>
      <c r="IF477"/>
      <c r="IG477"/>
    </row>
    <row r="478" spans="1:241" ht="21.75">
      <c r="A478" s="25"/>
      <c r="B478" s="25"/>
      <c r="C478" s="25">
        <v>4749</v>
      </c>
      <c r="D478" s="29" t="s">
        <v>173</v>
      </c>
      <c r="E478" s="27">
        <v>87.99</v>
      </c>
      <c r="F478" s="28">
        <f>SUM(G478,O478)</f>
        <v>87.89</v>
      </c>
      <c r="G478" s="28">
        <f>SUM(H478:N478)</f>
        <v>87.89</v>
      </c>
      <c r="H478" s="28"/>
      <c r="I478" s="28"/>
      <c r="J478" s="28"/>
      <c r="K478" s="28"/>
      <c r="L478" s="28">
        <v>87.89</v>
      </c>
      <c r="M478" s="28"/>
      <c r="N478" s="28"/>
      <c r="O478" s="28">
        <f>SUM(P478:R478)</f>
        <v>0</v>
      </c>
      <c r="P478" s="28"/>
      <c r="Q478" s="28"/>
      <c r="R478" s="28"/>
      <c r="ID478" s="3"/>
      <c r="IE478"/>
      <c r="IF478"/>
      <c r="IG478"/>
    </row>
    <row r="479" spans="1:241" ht="21.75">
      <c r="A479" s="25"/>
      <c r="B479" s="25"/>
      <c r="C479" s="25">
        <v>4757</v>
      </c>
      <c r="D479" s="29" t="s">
        <v>82</v>
      </c>
      <c r="E479" s="27">
        <v>1940.35</v>
      </c>
      <c r="F479" s="28">
        <f>SUM(G479,O479)</f>
        <v>1940.35</v>
      </c>
      <c r="G479" s="28">
        <f>SUM(H479:N479)</f>
        <v>1940.35</v>
      </c>
      <c r="H479" s="28"/>
      <c r="I479" s="28"/>
      <c r="J479" s="28"/>
      <c r="K479" s="28"/>
      <c r="L479" s="28">
        <v>1940.35</v>
      </c>
      <c r="M479" s="28"/>
      <c r="N479" s="28"/>
      <c r="O479" s="28">
        <f>SUM(P479:R479)</f>
        <v>0</v>
      </c>
      <c r="P479" s="28"/>
      <c r="Q479" s="28"/>
      <c r="R479" s="28"/>
      <c r="ID479" s="3"/>
      <c r="IE479"/>
      <c r="IF479"/>
      <c r="IG479"/>
    </row>
    <row r="480" spans="1:241" ht="21.75">
      <c r="A480" s="25"/>
      <c r="B480" s="25"/>
      <c r="C480" s="25">
        <v>4759</v>
      </c>
      <c r="D480" s="29" t="s">
        <v>82</v>
      </c>
      <c r="E480" s="27">
        <v>251.65</v>
      </c>
      <c r="F480" s="28">
        <f>SUM(G480,O480)</f>
        <v>251.65</v>
      </c>
      <c r="G480" s="28">
        <f>SUM(H480:N480)</f>
        <v>251.65</v>
      </c>
      <c r="H480" s="28"/>
      <c r="I480" s="28"/>
      <c r="J480" s="28"/>
      <c r="K480" s="28"/>
      <c r="L480" s="28">
        <v>251.65</v>
      </c>
      <c r="M480" s="28"/>
      <c r="N480" s="28"/>
      <c r="O480" s="28">
        <f>SUM(P480:R480)</f>
        <v>0</v>
      </c>
      <c r="P480" s="28"/>
      <c r="Q480" s="28"/>
      <c r="R480" s="28"/>
      <c r="ID480" s="3"/>
      <c r="IE480"/>
      <c r="IF480"/>
      <c r="IG480"/>
    </row>
    <row r="481" spans="1:241" ht="21.75">
      <c r="A481" s="17">
        <v>854</v>
      </c>
      <c r="B481" s="17"/>
      <c r="C481" s="17"/>
      <c r="D481" s="30" t="s">
        <v>174</v>
      </c>
      <c r="E481" s="19">
        <v>851317</v>
      </c>
      <c r="F481" s="20">
        <f>SUM(F482,F499,F501,F505)</f>
        <v>828722.5800000001</v>
      </c>
      <c r="G481" s="19">
        <f>SUM(G482,G499,G501,G505)</f>
        <v>828722.5800000001</v>
      </c>
      <c r="H481" s="20">
        <f>SUM(H482,H499,H501,H505)</f>
        <v>309760.12</v>
      </c>
      <c r="I481" s="20">
        <f>SUM(I482,I499,I501,I505)</f>
        <v>52491.64</v>
      </c>
      <c r="J481" s="20">
        <f>SUM(J482,J499,J501,J505)</f>
        <v>53500</v>
      </c>
      <c r="K481" s="20">
        <f>SUM(K482,K499,K501,K505)</f>
        <v>412970.82</v>
      </c>
      <c r="L481" s="20">
        <f>SUM(L482,L499,L501,L505)</f>
        <v>0</v>
      </c>
      <c r="M481" s="20">
        <f>SUM(M482,M499,M501,M505)</f>
        <v>0</v>
      </c>
      <c r="N481" s="20">
        <f>SUM(N482,N499,N501,N505)</f>
        <v>0</v>
      </c>
      <c r="O481" s="20">
        <f>SUM(O482,O499,O501,O505)</f>
        <v>0</v>
      </c>
      <c r="P481" s="20">
        <f>SUM(P482,P499,P501,P505)</f>
        <v>0</v>
      </c>
      <c r="Q481" s="20">
        <f>SUM(Q482,Q499,Q501,Q505)</f>
        <v>0</v>
      </c>
      <c r="R481" s="20">
        <f>SUM(R482,R499,R501,R505)</f>
        <v>0</v>
      </c>
      <c r="ID481" s="3"/>
      <c r="IE481"/>
      <c r="IF481"/>
      <c r="IG481"/>
    </row>
    <row r="482" spans="1:241" ht="12.75">
      <c r="A482" s="21"/>
      <c r="B482" s="21">
        <v>85401</v>
      </c>
      <c r="C482" s="21"/>
      <c r="D482" s="42" t="s">
        <v>175</v>
      </c>
      <c r="E482" s="23">
        <v>395349</v>
      </c>
      <c r="F482" s="24">
        <f>SUM(F483:F498)</f>
        <v>391137.38000000006</v>
      </c>
      <c r="G482" s="23">
        <f>SUM(G483:G498)</f>
        <v>391137.38000000006</v>
      </c>
      <c r="H482" s="24">
        <f>SUM(H483:H498)</f>
        <v>309760.12</v>
      </c>
      <c r="I482" s="24">
        <f>SUM(I483:I498)</f>
        <v>52491.64</v>
      </c>
      <c r="J482" s="24">
        <f>SUM(J483:J498)</f>
        <v>0</v>
      </c>
      <c r="K482" s="24">
        <f>SUM(K483:K498)</f>
        <v>28885.62</v>
      </c>
      <c r="L482" s="24">
        <f>SUM(L483:L498)</f>
        <v>0</v>
      </c>
      <c r="M482" s="24">
        <f>SUM(M483:M498)</f>
        <v>0</v>
      </c>
      <c r="N482" s="24">
        <f>SUM(N483:N498)</f>
        <v>0</v>
      </c>
      <c r="O482" s="24">
        <f>SUM(O483:O498)</f>
        <v>0</v>
      </c>
      <c r="P482" s="24">
        <f>SUM(P483:P498)</f>
        <v>0</v>
      </c>
      <c r="Q482" s="24">
        <f>SUM(Q483:Q498)</f>
        <v>0</v>
      </c>
      <c r="R482" s="24">
        <f>SUM(R483:R498)</f>
        <v>0</v>
      </c>
      <c r="ID482" s="3"/>
      <c r="IE482"/>
      <c r="IF482"/>
      <c r="IG482"/>
    </row>
    <row r="483" spans="1:241" ht="21.75">
      <c r="A483" s="25"/>
      <c r="B483" s="25"/>
      <c r="C483" s="25">
        <v>3020</v>
      </c>
      <c r="D483" s="29" t="s">
        <v>47</v>
      </c>
      <c r="E483" s="27">
        <v>7100</v>
      </c>
      <c r="F483" s="28">
        <f>SUM(G483,O483)</f>
        <v>7093.62</v>
      </c>
      <c r="G483" s="28">
        <f>SUM(H483:N483)</f>
        <v>7093.62</v>
      </c>
      <c r="H483" s="28"/>
      <c r="I483" s="28"/>
      <c r="J483" s="28"/>
      <c r="K483" s="28">
        <v>7093.62</v>
      </c>
      <c r="L483" s="28"/>
      <c r="M483" s="28"/>
      <c r="N483" s="28"/>
      <c r="O483" s="28">
        <f>SUM(P483:R483)</f>
        <v>0</v>
      </c>
      <c r="P483" s="28"/>
      <c r="Q483" s="28"/>
      <c r="R483" s="28"/>
      <c r="ID483" s="3"/>
      <c r="IE483"/>
      <c r="IF483"/>
      <c r="IG483"/>
    </row>
    <row r="484" spans="1:241" ht="12.75">
      <c r="A484" s="25"/>
      <c r="B484" s="25"/>
      <c r="C484" s="25">
        <v>4010</v>
      </c>
      <c r="D484" s="29" t="s">
        <v>111</v>
      </c>
      <c r="E484" s="27">
        <v>251204</v>
      </c>
      <c r="F484" s="28">
        <f>SUM(G484,O484)</f>
        <v>250390.96</v>
      </c>
      <c r="G484" s="28">
        <f>SUM(H484:N484)</f>
        <v>250390.96</v>
      </c>
      <c r="H484" s="28">
        <v>250390.96</v>
      </c>
      <c r="I484" s="28"/>
      <c r="J484" s="28"/>
      <c r="K484" s="28"/>
      <c r="L484" s="28"/>
      <c r="M484" s="28"/>
      <c r="N484" s="28"/>
      <c r="O484" s="28">
        <f>SUM(P484:R484)</f>
        <v>0</v>
      </c>
      <c r="P484" s="28"/>
      <c r="Q484" s="28"/>
      <c r="R484" s="28"/>
      <c r="ID484" s="3"/>
      <c r="IE484"/>
      <c r="IF484"/>
      <c r="IG484"/>
    </row>
    <row r="485" spans="1:241" ht="12.75">
      <c r="A485" s="25"/>
      <c r="B485" s="25"/>
      <c r="C485" s="25">
        <v>4040</v>
      </c>
      <c r="D485" s="29" t="s">
        <v>68</v>
      </c>
      <c r="E485" s="27">
        <v>15420</v>
      </c>
      <c r="F485" s="28">
        <f>SUM(G485,O485)</f>
        <v>15299.51</v>
      </c>
      <c r="G485" s="28">
        <f>SUM(H485:N485)</f>
        <v>15299.51</v>
      </c>
      <c r="H485" s="28">
        <v>15299.51</v>
      </c>
      <c r="I485" s="28"/>
      <c r="J485" s="28"/>
      <c r="K485" s="28"/>
      <c r="L485" s="28"/>
      <c r="M485" s="28"/>
      <c r="N485" s="28"/>
      <c r="O485" s="28">
        <f>SUM(P485:R485)</f>
        <v>0</v>
      </c>
      <c r="P485" s="28"/>
      <c r="Q485" s="28"/>
      <c r="R485" s="28"/>
      <c r="ID485" s="3"/>
      <c r="IE485"/>
      <c r="IF485"/>
      <c r="IG485"/>
    </row>
    <row r="486" spans="1:241" ht="12.75">
      <c r="A486" s="25"/>
      <c r="B486" s="25"/>
      <c r="C486" s="25">
        <v>4110</v>
      </c>
      <c r="D486" s="29" t="s">
        <v>36</v>
      </c>
      <c r="E486" s="27">
        <v>38053</v>
      </c>
      <c r="F486" s="28">
        <f>SUM(G486,O486)</f>
        <v>37876.14</v>
      </c>
      <c r="G486" s="28">
        <f>SUM(H486:N486)</f>
        <v>37876.14</v>
      </c>
      <c r="H486" s="28">
        <v>37876.14</v>
      </c>
      <c r="I486" s="28"/>
      <c r="J486" s="28"/>
      <c r="K486" s="28"/>
      <c r="L486" s="28"/>
      <c r="M486" s="28"/>
      <c r="N486" s="28"/>
      <c r="O486" s="28">
        <f>SUM(P486:R486)</f>
        <v>0</v>
      </c>
      <c r="P486" s="28"/>
      <c r="Q486" s="28"/>
      <c r="R486" s="28"/>
      <c r="ID486" s="3"/>
      <c r="IE486"/>
      <c r="IF486"/>
      <c r="IG486"/>
    </row>
    <row r="487" spans="1:241" ht="12.75">
      <c r="A487" s="25"/>
      <c r="B487" s="25"/>
      <c r="C487" s="25">
        <v>4120</v>
      </c>
      <c r="D487" s="29" t="s">
        <v>37</v>
      </c>
      <c r="E487" s="27">
        <v>6420</v>
      </c>
      <c r="F487" s="28">
        <f>SUM(G487,O487)</f>
        <v>6193.51</v>
      </c>
      <c r="G487" s="28">
        <f>SUM(H487:N487)</f>
        <v>6193.51</v>
      </c>
      <c r="H487" s="28">
        <v>6193.51</v>
      </c>
      <c r="I487" s="28"/>
      <c r="J487" s="28"/>
      <c r="K487" s="28"/>
      <c r="L487" s="28"/>
      <c r="M487" s="28"/>
      <c r="N487" s="28"/>
      <c r="O487" s="28">
        <f>SUM(P487:R487)</f>
        <v>0</v>
      </c>
      <c r="P487" s="28"/>
      <c r="Q487" s="28"/>
      <c r="R487" s="28"/>
      <c r="ID487" s="3"/>
      <c r="IE487"/>
      <c r="IF487"/>
      <c r="IG487"/>
    </row>
    <row r="488" spans="1:241" ht="12.75">
      <c r="A488" s="25"/>
      <c r="B488" s="25"/>
      <c r="C488" s="25">
        <v>4210</v>
      </c>
      <c r="D488" s="29" t="s">
        <v>71</v>
      </c>
      <c r="E488" s="27">
        <v>12650</v>
      </c>
      <c r="F488" s="28">
        <f>SUM(G488,O488)</f>
        <v>12554.51</v>
      </c>
      <c r="G488" s="28">
        <f>SUM(H488:N488)</f>
        <v>12554.51</v>
      </c>
      <c r="H488" s="28"/>
      <c r="I488" s="28">
        <v>12554.51</v>
      </c>
      <c r="J488" s="28"/>
      <c r="K488" s="28"/>
      <c r="L488" s="28"/>
      <c r="M488" s="28"/>
      <c r="N488" s="28"/>
      <c r="O488" s="28">
        <f>SUM(P488:R488)</f>
        <v>0</v>
      </c>
      <c r="P488" s="28"/>
      <c r="Q488" s="28"/>
      <c r="R488" s="28"/>
      <c r="ID488" s="3"/>
      <c r="IE488"/>
      <c r="IF488"/>
      <c r="IG488"/>
    </row>
    <row r="489" spans="1:241" ht="12.75">
      <c r="A489" s="25"/>
      <c r="B489" s="25"/>
      <c r="C489" s="25">
        <v>4230</v>
      </c>
      <c r="D489" s="29" t="s">
        <v>128</v>
      </c>
      <c r="E489" s="27">
        <v>750</v>
      </c>
      <c r="F489" s="28">
        <f>SUM(G489,O489)</f>
        <v>597.75</v>
      </c>
      <c r="G489" s="28">
        <f>SUM(H489:N489)</f>
        <v>597.75</v>
      </c>
      <c r="H489" s="28"/>
      <c r="I489" s="28">
        <v>597.75</v>
      </c>
      <c r="J489" s="28"/>
      <c r="K489" s="28"/>
      <c r="L489" s="28"/>
      <c r="M489" s="28"/>
      <c r="N489" s="28"/>
      <c r="O489" s="28">
        <f>SUM(P489:R489)</f>
        <v>0</v>
      </c>
      <c r="P489" s="28"/>
      <c r="Q489" s="28"/>
      <c r="R489" s="28"/>
      <c r="ID489" s="3"/>
      <c r="IE489"/>
      <c r="IF489"/>
      <c r="IG489"/>
    </row>
    <row r="490" spans="1:241" ht="21.75">
      <c r="A490" s="25"/>
      <c r="B490" s="25"/>
      <c r="C490" s="25">
        <v>4240</v>
      </c>
      <c r="D490" s="29" t="s">
        <v>129</v>
      </c>
      <c r="E490" s="27">
        <v>8000</v>
      </c>
      <c r="F490" s="28">
        <f>SUM(G490,O490)</f>
        <v>6953.98</v>
      </c>
      <c r="G490" s="28">
        <f>SUM(H490:N490)</f>
        <v>6953.98</v>
      </c>
      <c r="H490" s="28"/>
      <c r="I490" s="28">
        <v>6953.98</v>
      </c>
      <c r="J490" s="28"/>
      <c r="K490" s="28"/>
      <c r="L490" s="28"/>
      <c r="M490" s="28"/>
      <c r="N490" s="28"/>
      <c r="O490" s="28">
        <f>SUM(P490:R490)</f>
        <v>0</v>
      </c>
      <c r="P490" s="28"/>
      <c r="Q490" s="28"/>
      <c r="R490" s="28"/>
      <c r="ID490" s="3"/>
      <c r="IE490"/>
      <c r="IF490"/>
      <c r="IG490"/>
    </row>
    <row r="491" spans="1:241" ht="12.75">
      <c r="A491" s="25"/>
      <c r="B491" s="25"/>
      <c r="C491" s="25">
        <v>4260</v>
      </c>
      <c r="D491" s="29" t="s">
        <v>62</v>
      </c>
      <c r="E491" s="27">
        <v>17150</v>
      </c>
      <c r="F491" s="28">
        <f>SUM(G491,O491)</f>
        <v>17149.84</v>
      </c>
      <c r="G491" s="28">
        <f>SUM(H491:N491)</f>
        <v>17149.84</v>
      </c>
      <c r="H491" s="28"/>
      <c r="I491" s="28">
        <v>17149.84</v>
      </c>
      <c r="J491" s="28"/>
      <c r="K491" s="28"/>
      <c r="L491" s="28"/>
      <c r="M491" s="28"/>
      <c r="N491" s="28"/>
      <c r="O491" s="28">
        <f>SUM(P491:R491)</f>
        <v>0</v>
      </c>
      <c r="P491" s="28"/>
      <c r="Q491" s="28"/>
      <c r="R491" s="28"/>
      <c r="ID491" s="3"/>
      <c r="IE491"/>
      <c r="IF491"/>
      <c r="IG491"/>
    </row>
    <row r="492" spans="1:241" ht="12.75">
      <c r="A492" s="25"/>
      <c r="B492" s="25"/>
      <c r="C492" s="25">
        <v>4270</v>
      </c>
      <c r="D492" s="29" t="s">
        <v>75</v>
      </c>
      <c r="E492" s="27">
        <v>5500</v>
      </c>
      <c r="F492" s="28">
        <f>SUM(G492,O492)</f>
        <v>5379.01</v>
      </c>
      <c r="G492" s="28">
        <f>SUM(H492:N492)</f>
        <v>5379.01</v>
      </c>
      <c r="H492" s="28"/>
      <c r="I492" s="28">
        <v>5379.01</v>
      </c>
      <c r="J492" s="28"/>
      <c r="K492" s="28"/>
      <c r="L492" s="28"/>
      <c r="M492" s="28"/>
      <c r="N492" s="28"/>
      <c r="O492" s="28">
        <f>SUM(P492:R492)</f>
        <v>0</v>
      </c>
      <c r="P492" s="28"/>
      <c r="Q492" s="28"/>
      <c r="R492" s="28"/>
      <c r="ID492" s="3"/>
      <c r="IE492"/>
      <c r="IF492"/>
      <c r="IG492"/>
    </row>
    <row r="493" spans="1:241" ht="12.75">
      <c r="A493" s="25"/>
      <c r="B493" s="25"/>
      <c r="C493" s="25">
        <v>4280</v>
      </c>
      <c r="D493" s="29" t="s">
        <v>76</v>
      </c>
      <c r="E493" s="27">
        <v>440</v>
      </c>
      <c r="F493" s="28">
        <f>SUM(G493,O493)</f>
        <v>148</v>
      </c>
      <c r="G493" s="28">
        <f>SUM(H493:N493)</f>
        <v>148</v>
      </c>
      <c r="H493" s="28"/>
      <c r="I493" s="28">
        <v>148</v>
      </c>
      <c r="J493" s="28"/>
      <c r="K493" s="28"/>
      <c r="L493" s="28"/>
      <c r="M493" s="28"/>
      <c r="N493" s="28"/>
      <c r="O493" s="28">
        <f>SUM(P493:R493)</f>
        <v>0</v>
      </c>
      <c r="P493" s="28"/>
      <c r="Q493" s="28"/>
      <c r="R493" s="28"/>
      <c r="ID493" s="3"/>
      <c r="IE493"/>
      <c r="IF493"/>
      <c r="IG493"/>
    </row>
    <row r="494" spans="1:241" ht="12.75">
      <c r="A494" s="25"/>
      <c r="B494" s="25"/>
      <c r="C494" s="25">
        <v>4300</v>
      </c>
      <c r="D494" s="29" t="s">
        <v>63</v>
      </c>
      <c r="E494" s="27">
        <v>9220</v>
      </c>
      <c r="F494" s="28">
        <f>SUM(G494,O494)</f>
        <v>8155.34</v>
      </c>
      <c r="G494" s="28">
        <f>SUM(H494:N494)</f>
        <v>8155.34</v>
      </c>
      <c r="H494" s="28"/>
      <c r="I494" s="28">
        <v>8155.34</v>
      </c>
      <c r="J494" s="28"/>
      <c r="K494" s="28"/>
      <c r="L494" s="28"/>
      <c r="M494" s="28"/>
      <c r="N494" s="28"/>
      <c r="O494" s="28">
        <f>SUM(P494:R494)</f>
        <v>0</v>
      </c>
      <c r="P494" s="28"/>
      <c r="Q494" s="28"/>
      <c r="R494" s="28"/>
      <c r="ID494" s="3"/>
      <c r="IE494"/>
      <c r="IF494"/>
      <c r="IG494"/>
    </row>
    <row r="495" spans="1:241" ht="12.75">
      <c r="A495" s="25"/>
      <c r="B495" s="25"/>
      <c r="C495" s="25">
        <v>4410</v>
      </c>
      <c r="D495" s="29" t="s">
        <v>56</v>
      </c>
      <c r="E495" s="27">
        <v>650</v>
      </c>
      <c r="F495" s="28">
        <f>SUM(G495,O495)</f>
        <v>557.2</v>
      </c>
      <c r="G495" s="28">
        <f>SUM(H495:N495)</f>
        <v>557.2</v>
      </c>
      <c r="H495" s="28"/>
      <c r="I495" s="28">
        <v>557.2</v>
      </c>
      <c r="J495" s="28"/>
      <c r="K495" s="28"/>
      <c r="L495" s="28"/>
      <c r="M495" s="28"/>
      <c r="N495" s="28"/>
      <c r="O495" s="28">
        <f>SUM(P495:R495)</f>
        <v>0</v>
      </c>
      <c r="P495" s="28"/>
      <c r="Q495" s="28"/>
      <c r="R495" s="28"/>
      <c r="ID495" s="3"/>
      <c r="IE495"/>
      <c r="IF495"/>
      <c r="IG495"/>
    </row>
    <row r="496" spans="1:241" ht="21.75">
      <c r="A496" s="25"/>
      <c r="B496" s="25"/>
      <c r="C496" s="25">
        <v>4440</v>
      </c>
      <c r="D496" s="29" t="s">
        <v>80</v>
      </c>
      <c r="E496" s="27">
        <v>21792</v>
      </c>
      <c r="F496" s="28">
        <f>SUM(G496,O496)</f>
        <v>21792</v>
      </c>
      <c r="G496" s="28">
        <f>SUM(H496:N496)</f>
        <v>21792</v>
      </c>
      <c r="H496" s="28"/>
      <c r="I496" s="28"/>
      <c r="J496" s="28"/>
      <c r="K496" s="28">
        <v>21792</v>
      </c>
      <c r="L496" s="28"/>
      <c r="M496" s="28"/>
      <c r="N496" s="28"/>
      <c r="O496" s="28">
        <f>SUM(P496:R496)</f>
        <v>0</v>
      </c>
      <c r="P496" s="28"/>
      <c r="Q496" s="28"/>
      <c r="R496" s="28"/>
      <c r="ID496" s="3"/>
      <c r="IE496"/>
      <c r="IF496"/>
      <c r="IG496"/>
    </row>
    <row r="497" spans="1:241" ht="21.75">
      <c r="A497" s="25"/>
      <c r="B497" s="25"/>
      <c r="C497" s="25">
        <v>4700</v>
      </c>
      <c r="D497" s="50" t="s">
        <v>57</v>
      </c>
      <c r="E497" s="27">
        <v>250</v>
      </c>
      <c r="F497" s="28">
        <f>SUM(G497,O497)</f>
        <v>250</v>
      </c>
      <c r="G497" s="28">
        <f>SUM(H497:N497)</f>
        <v>250</v>
      </c>
      <c r="H497" s="28"/>
      <c r="I497" s="28">
        <f>500-250</f>
        <v>250</v>
      </c>
      <c r="J497" s="28"/>
      <c r="K497" s="28"/>
      <c r="L497" s="28"/>
      <c r="M497" s="28"/>
      <c r="N497" s="28"/>
      <c r="O497" s="28">
        <f>SUM(P497:R497)</f>
        <v>0</v>
      </c>
      <c r="P497" s="28"/>
      <c r="Q497" s="28"/>
      <c r="R497" s="28"/>
      <c r="ID497" s="3"/>
      <c r="IE497"/>
      <c r="IF497"/>
      <c r="IG497"/>
    </row>
    <row r="498" spans="1:241" ht="32.25">
      <c r="A498" s="25"/>
      <c r="B498" s="25"/>
      <c r="C498" s="25">
        <v>4740</v>
      </c>
      <c r="D498" s="29" t="s">
        <v>81</v>
      </c>
      <c r="E498" s="27">
        <v>750</v>
      </c>
      <c r="F498" s="28">
        <f>SUM(G498,O498)</f>
        <v>746.01</v>
      </c>
      <c r="G498" s="28">
        <f>SUM(H498:N498)</f>
        <v>746.01</v>
      </c>
      <c r="H498" s="28"/>
      <c r="I498" s="28">
        <v>746.01</v>
      </c>
      <c r="J498" s="28"/>
      <c r="K498" s="28"/>
      <c r="L498" s="28"/>
      <c r="M498" s="28"/>
      <c r="N498" s="28"/>
      <c r="O498" s="28">
        <f>SUM(P498:R498)</f>
        <v>0</v>
      </c>
      <c r="P498" s="28"/>
      <c r="Q498" s="28"/>
      <c r="R498" s="28"/>
      <c r="ID498" s="3"/>
      <c r="IE498"/>
      <c r="IF498"/>
      <c r="IG498"/>
    </row>
    <row r="499" spans="1:241" ht="21.75">
      <c r="A499" s="21"/>
      <c r="B499" s="21">
        <v>85412</v>
      </c>
      <c r="C499" s="21"/>
      <c r="D499" s="42" t="s">
        <v>176</v>
      </c>
      <c r="E499" s="23">
        <v>5000</v>
      </c>
      <c r="F499" s="24">
        <f>SUM(F500)</f>
        <v>5000</v>
      </c>
      <c r="G499" s="23">
        <f>SUM(G500)</f>
        <v>5000</v>
      </c>
      <c r="H499" s="24">
        <f>SUM(H500)</f>
        <v>0</v>
      </c>
      <c r="I499" s="24">
        <f>SUM(I500)</f>
        <v>0</v>
      </c>
      <c r="J499" s="24">
        <f>SUM(J500)</f>
        <v>5000</v>
      </c>
      <c r="K499" s="24">
        <f>SUM(K500)</f>
        <v>0</v>
      </c>
      <c r="L499" s="24">
        <f>SUM(L500)</f>
        <v>0</v>
      </c>
      <c r="M499" s="24">
        <f>SUM(M500)</f>
        <v>0</v>
      </c>
      <c r="N499" s="24">
        <f>SUM(N500)</f>
        <v>0</v>
      </c>
      <c r="O499" s="24">
        <f>SUM(O500)</f>
        <v>0</v>
      </c>
      <c r="P499" s="24">
        <f>SUM(P500)</f>
        <v>0</v>
      </c>
      <c r="Q499" s="24">
        <f>SUM(Q500)</f>
        <v>0</v>
      </c>
      <c r="R499" s="24">
        <f>SUM(R500)</f>
        <v>0</v>
      </c>
      <c r="ID499" s="3"/>
      <c r="IE499"/>
      <c r="IF499"/>
      <c r="IG499"/>
    </row>
    <row r="500" spans="1:241" ht="12.75">
      <c r="A500" s="25"/>
      <c r="B500" s="25"/>
      <c r="C500" s="25">
        <v>2830</v>
      </c>
      <c r="D500" s="29" t="s">
        <v>177</v>
      </c>
      <c r="E500" s="27">
        <v>5000</v>
      </c>
      <c r="F500" s="28">
        <f>SUM(G500,O500)</f>
        <v>5000</v>
      </c>
      <c r="G500" s="28">
        <f>SUM(H500:N500)</f>
        <v>5000</v>
      </c>
      <c r="H500" s="28"/>
      <c r="I500" s="28"/>
      <c r="J500" s="28">
        <v>5000</v>
      </c>
      <c r="K500" s="28"/>
      <c r="L500" s="28"/>
      <c r="M500" s="28"/>
      <c r="N500" s="28"/>
      <c r="O500" s="28">
        <f>SUM(P500:R500)</f>
        <v>0</v>
      </c>
      <c r="P500" s="28"/>
      <c r="Q500" s="28"/>
      <c r="R500" s="28"/>
      <c r="ID500" s="3"/>
      <c r="IE500"/>
      <c r="IF500"/>
      <c r="IG500"/>
    </row>
    <row r="501" spans="1:241" ht="12.75">
      <c r="A501" s="25"/>
      <c r="B501" s="21">
        <v>85415</v>
      </c>
      <c r="C501" s="21"/>
      <c r="D501" s="42" t="s">
        <v>178</v>
      </c>
      <c r="E501" s="23">
        <v>432168</v>
      </c>
      <c r="F501" s="24">
        <f>SUM(F502:F504)</f>
        <v>424085.2</v>
      </c>
      <c r="G501" s="23">
        <f>SUM(G502:G504)</f>
        <v>424085.2</v>
      </c>
      <c r="H501" s="24">
        <f>SUM(H502:H504)</f>
        <v>0</v>
      </c>
      <c r="I501" s="24">
        <f>SUM(I502:I504)</f>
        <v>0</v>
      </c>
      <c r="J501" s="24">
        <f>SUM(J502:J504)</f>
        <v>40000</v>
      </c>
      <c r="K501" s="24">
        <f>SUM(K502:K504)</f>
        <v>384085.2</v>
      </c>
      <c r="L501" s="24">
        <f>SUM(L502:L504)</f>
        <v>0</v>
      </c>
      <c r="M501" s="24">
        <f>SUM(M502:M504)</f>
        <v>0</v>
      </c>
      <c r="N501" s="24">
        <f>SUM(N502:N504)</f>
        <v>0</v>
      </c>
      <c r="O501" s="24">
        <f>SUM(O502:O504)</f>
        <v>0</v>
      </c>
      <c r="P501" s="24">
        <f>SUM(P502:P504)</f>
        <v>0</v>
      </c>
      <c r="Q501" s="24">
        <f>SUM(Q502:Q504)</f>
        <v>0</v>
      </c>
      <c r="R501" s="24">
        <f>SUM(R502:R504)</f>
        <v>0</v>
      </c>
      <c r="ID501" s="3"/>
      <c r="IE501"/>
      <c r="IF501"/>
      <c r="IG501"/>
    </row>
    <row r="502" spans="1:241" ht="53.25">
      <c r="A502" s="25"/>
      <c r="B502" s="21"/>
      <c r="C502" s="25">
        <v>2830</v>
      </c>
      <c r="D502" s="29" t="s">
        <v>179</v>
      </c>
      <c r="E502" s="27">
        <v>40000</v>
      </c>
      <c r="F502" s="28">
        <f>SUM(G502,O502)</f>
        <v>40000</v>
      </c>
      <c r="G502" s="28">
        <f>SUM(H502:N502)</f>
        <v>40000</v>
      </c>
      <c r="H502" s="28"/>
      <c r="I502" s="28"/>
      <c r="J502" s="28">
        <v>40000</v>
      </c>
      <c r="K502" s="28"/>
      <c r="L502" s="28"/>
      <c r="M502" s="28"/>
      <c r="N502" s="28"/>
      <c r="O502" s="28">
        <f>SUM(P502:R502)</f>
        <v>0</v>
      </c>
      <c r="P502" s="28"/>
      <c r="Q502" s="28"/>
      <c r="R502" s="28"/>
      <c r="ID502" s="3"/>
      <c r="IE502"/>
      <c r="IF502"/>
      <c r="IG502"/>
    </row>
    <row r="503" spans="1:241" ht="12.75">
      <c r="A503" s="25"/>
      <c r="B503" s="21"/>
      <c r="C503" s="25">
        <v>3110</v>
      </c>
      <c r="D503" s="29" t="s">
        <v>159</v>
      </c>
      <c r="E503" s="27">
        <v>55725</v>
      </c>
      <c r="F503" s="28">
        <f>SUM(G503,O503)</f>
        <v>55674.7</v>
      </c>
      <c r="G503" s="28">
        <f>SUM(H503:N503)</f>
        <v>55674.7</v>
      </c>
      <c r="H503" s="28"/>
      <c r="I503" s="28"/>
      <c r="J503" s="28"/>
      <c r="K503" s="28">
        <v>55674.7</v>
      </c>
      <c r="L503" s="28"/>
      <c r="M503" s="28"/>
      <c r="N503" s="28"/>
      <c r="O503" s="28">
        <f>SUM(P503:R503)</f>
        <v>0</v>
      </c>
      <c r="P503" s="28"/>
      <c r="Q503" s="28"/>
      <c r="R503" s="28"/>
      <c r="ID503" s="3"/>
      <c r="IE503"/>
      <c r="IF503"/>
      <c r="IG503"/>
    </row>
    <row r="504" spans="1:241" ht="12.75">
      <c r="A504" s="25"/>
      <c r="B504" s="21"/>
      <c r="C504" s="25">
        <v>3240</v>
      </c>
      <c r="D504" s="68" t="s">
        <v>180</v>
      </c>
      <c r="E504" s="27">
        <v>336443</v>
      </c>
      <c r="F504" s="28">
        <f>SUM(G504,O504)</f>
        <v>328410.5</v>
      </c>
      <c r="G504" s="28">
        <f>SUM(H504:N504)</f>
        <v>328410.5</v>
      </c>
      <c r="H504" s="28"/>
      <c r="I504" s="28"/>
      <c r="J504" s="28"/>
      <c r="K504" s="28">
        <v>328410.5</v>
      </c>
      <c r="L504" s="28"/>
      <c r="M504" s="28"/>
      <c r="N504" s="28"/>
      <c r="O504" s="28">
        <f>SUM(P504:R504)</f>
        <v>0</v>
      </c>
      <c r="P504" s="28"/>
      <c r="Q504" s="28"/>
      <c r="R504" s="28"/>
      <c r="ID504" s="3"/>
      <c r="IE504"/>
      <c r="IF504"/>
      <c r="IG504"/>
    </row>
    <row r="505" spans="1:241" ht="12.75">
      <c r="A505" s="21"/>
      <c r="B505" s="21">
        <v>85495</v>
      </c>
      <c r="C505" s="21"/>
      <c r="D505" s="42" t="s">
        <v>181</v>
      </c>
      <c r="E505" s="23">
        <v>18800</v>
      </c>
      <c r="F505" s="24">
        <f>SUM(F506:F507)</f>
        <v>8500</v>
      </c>
      <c r="G505" s="23">
        <f>SUM(G506:G507)</f>
        <v>8500</v>
      </c>
      <c r="H505" s="24">
        <f>SUM(H506:H507)</f>
        <v>0</v>
      </c>
      <c r="I505" s="24">
        <f>SUM(I506:I507)</f>
        <v>0</v>
      </c>
      <c r="J505" s="24">
        <f>SUM(J506:J507)</f>
        <v>8500</v>
      </c>
      <c r="K505" s="24">
        <f>SUM(K506:K507)</f>
        <v>0</v>
      </c>
      <c r="L505" s="24">
        <f>SUM(L506:L507)</f>
        <v>0</v>
      </c>
      <c r="M505" s="24">
        <f>SUM(M506:M507)</f>
        <v>0</v>
      </c>
      <c r="N505" s="24">
        <f>SUM(N506:N507)</f>
        <v>0</v>
      </c>
      <c r="O505" s="24">
        <f>SUM(O506:O507)</f>
        <v>0</v>
      </c>
      <c r="P505" s="24">
        <f>SUM(P506:P507)</f>
        <v>0</v>
      </c>
      <c r="Q505" s="24">
        <f>SUM(Q506:Q507)</f>
        <v>0</v>
      </c>
      <c r="R505" s="24">
        <f>SUM(R506:R507)</f>
        <v>0</v>
      </c>
      <c r="ID505" s="3"/>
      <c r="IE505"/>
      <c r="IF505"/>
      <c r="IG505"/>
    </row>
    <row r="506" spans="1:241" ht="12.75">
      <c r="A506" s="25"/>
      <c r="B506" s="25"/>
      <c r="C506" s="25">
        <v>2830</v>
      </c>
      <c r="D506" s="29" t="s">
        <v>177</v>
      </c>
      <c r="E506" s="27">
        <v>9000</v>
      </c>
      <c r="F506" s="28">
        <f>SUM(G506,O506)</f>
        <v>8500</v>
      </c>
      <c r="G506" s="28">
        <f>SUM(H506:N506)</f>
        <v>8500</v>
      </c>
      <c r="H506" s="28"/>
      <c r="I506" s="28"/>
      <c r="J506" s="28">
        <v>8500</v>
      </c>
      <c r="K506" s="28"/>
      <c r="L506" s="28"/>
      <c r="M506" s="28"/>
      <c r="N506" s="28"/>
      <c r="O506" s="28">
        <f>SUM(P506:R506)</f>
        <v>0</v>
      </c>
      <c r="P506" s="28"/>
      <c r="Q506" s="28"/>
      <c r="R506" s="28"/>
      <c r="ID506" s="3"/>
      <c r="IE506"/>
      <c r="IF506"/>
      <c r="IG506"/>
    </row>
    <row r="507" spans="1:241" ht="12.75">
      <c r="A507" s="25"/>
      <c r="B507" s="25"/>
      <c r="C507" s="25">
        <v>4300</v>
      </c>
      <c r="D507" s="29" t="s">
        <v>63</v>
      </c>
      <c r="E507" s="27">
        <v>9800</v>
      </c>
      <c r="F507" s="28">
        <f>SUM(G507,O507)</f>
        <v>0</v>
      </c>
      <c r="G507" s="28">
        <f>SUM(H507:N507)</f>
        <v>0</v>
      </c>
      <c r="H507" s="28"/>
      <c r="I507" s="28">
        <v>0</v>
      </c>
      <c r="J507" s="28"/>
      <c r="K507" s="28"/>
      <c r="L507" s="28"/>
      <c r="M507" s="28"/>
      <c r="N507" s="28"/>
      <c r="O507" s="28">
        <f>SUM(P507:R507)</f>
        <v>0</v>
      </c>
      <c r="P507" s="28"/>
      <c r="Q507" s="28"/>
      <c r="R507" s="28"/>
      <c r="ID507" s="3"/>
      <c r="IE507"/>
      <c r="IF507"/>
      <c r="IG507"/>
    </row>
    <row r="508" spans="1:241" ht="21.75">
      <c r="A508" s="17">
        <v>900</v>
      </c>
      <c r="B508" s="17"/>
      <c r="C508" s="17"/>
      <c r="D508" s="30" t="s">
        <v>182</v>
      </c>
      <c r="E508" s="19">
        <v>5737702</v>
      </c>
      <c r="F508" s="20">
        <f>SUM(F509,F513,F517,F521,F523,F528,F515)</f>
        <v>4945065.65</v>
      </c>
      <c r="G508" s="19">
        <f>SUM(G509,G513,G517,G521,G523,G528,G515)</f>
        <v>2734429.08</v>
      </c>
      <c r="H508" s="20">
        <f>SUM(H509,H513,H517,H521,H523,H528,H515)</f>
        <v>0</v>
      </c>
      <c r="I508" s="20">
        <f>SUM(I509,I513,I517,I521,I523,I528,I515)</f>
        <v>2734429.08</v>
      </c>
      <c r="J508" s="20">
        <f>SUM(J509,J513,J517,J521,J523,J528,J515)</f>
        <v>0</v>
      </c>
      <c r="K508" s="20">
        <f>SUM(K509,K513,K517,K521,K523,K528,K515)</f>
        <v>0</v>
      </c>
      <c r="L508" s="20">
        <f>SUM(L509,L513,L517,L521,L523,L528,L515)</f>
        <v>0</v>
      </c>
      <c r="M508" s="20">
        <f>SUM(M509,M513,M517,M521,M523,M528,M515)</f>
        <v>0</v>
      </c>
      <c r="N508" s="20">
        <f>SUM(N509,N513,N517,N521,N523,N528,N515)</f>
        <v>0</v>
      </c>
      <c r="O508" s="20">
        <f>SUM(O509,O513,O517,O521,O523,O528,O515)</f>
        <v>2210636.5700000003</v>
      </c>
      <c r="P508" s="20">
        <f>SUM(P509,P513,P517,P521,P523,P528,P515)</f>
        <v>2210636.5700000003</v>
      </c>
      <c r="Q508" s="20">
        <f>SUM(Q509,Q513,Q517,Q521,Q523,Q528,Q515)</f>
        <v>0</v>
      </c>
      <c r="R508" s="20">
        <f>SUM(R509,R513,R517,R521,R523,R528,R515)</f>
        <v>0</v>
      </c>
      <c r="ID508" s="3"/>
      <c r="IE508"/>
      <c r="IF508"/>
      <c r="IG508"/>
    </row>
    <row r="509" spans="1:241" ht="12.75">
      <c r="A509" s="35"/>
      <c r="B509" s="32">
        <v>90001</v>
      </c>
      <c r="C509" s="32"/>
      <c r="D509" s="40" t="s">
        <v>183</v>
      </c>
      <c r="E509" s="23">
        <v>949500</v>
      </c>
      <c r="F509" s="24">
        <f>SUM(F510:F512)</f>
        <v>890085.71</v>
      </c>
      <c r="G509" s="23">
        <f>SUM(G510:G512)</f>
        <v>12800.85</v>
      </c>
      <c r="H509" s="24">
        <f>SUM(H510:H512)</f>
        <v>0</v>
      </c>
      <c r="I509" s="24">
        <f>SUM(I510:I512)</f>
        <v>12800.85</v>
      </c>
      <c r="J509" s="24">
        <f>SUM(J510:J512)</f>
        <v>0</v>
      </c>
      <c r="K509" s="24">
        <f>SUM(K510:K512)</f>
        <v>0</v>
      </c>
      <c r="L509" s="24">
        <f>SUM(L510:L512)</f>
        <v>0</v>
      </c>
      <c r="M509" s="24">
        <f>SUM(M510:M512)</f>
        <v>0</v>
      </c>
      <c r="N509" s="24">
        <f>SUM(N510:N512)</f>
        <v>0</v>
      </c>
      <c r="O509" s="24">
        <f>SUM(O510:O512)</f>
        <v>877284.86</v>
      </c>
      <c r="P509" s="24">
        <f>SUM(P510:P512)</f>
        <v>877284.86</v>
      </c>
      <c r="Q509" s="24">
        <f>SUM(Q510:Q512)</f>
        <v>0</v>
      </c>
      <c r="R509" s="24">
        <f>SUM(R510:R512)</f>
        <v>0</v>
      </c>
      <c r="ID509" s="3"/>
      <c r="IE509"/>
      <c r="IF509"/>
      <c r="IG509"/>
    </row>
    <row r="510" spans="1:241" ht="12.75">
      <c r="A510" s="35"/>
      <c r="B510" s="32"/>
      <c r="C510" s="25">
        <v>4270</v>
      </c>
      <c r="D510" s="29" t="s">
        <v>75</v>
      </c>
      <c r="E510" s="27">
        <v>20000</v>
      </c>
      <c r="F510" s="28">
        <f>SUM(G510,O510)</f>
        <v>0</v>
      </c>
      <c r="G510" s="28">
        <f>SUM(H510:N510)</f>
        <v>0</v>
      </c>
      <c r="H510" s="28"/>
      <c r="I510" s="28"/>
      <c r="J510" s="28"/>
      <c r="K510" s="28"/>
      <c r="L510" s="28"/>
      <c r="M510" s="28"/>
      <c r="N510" s="28"/>
      <c r="O510" s="28">
        <f>SUM(P510:R510)</f>
        <v>0</v>
      </c>
      <c r="P510" s="28"/>
      <c r="Q510" s="28"/>
      <c r="R510" s="28"/>
      <c r="ID510" s="3"/>
      <c r="IE510"/>
      <c r="IF510"/>
      <c r="IG510"/>
    </row>
    <row r="511" spans="1:241" ht="12.75">
      <c r="A511" s="35"/>
      <c r="B511" s="32"/>
      <c r="C511" s="25">
        <v>4300</v>
      </c>
      <c r="D511" s="29"/>
      <c r="E511" s="27">
        <v>19500</v>
      </c>
      <c r="F511" s="28">
        <f>SUM(G511,O511)</f>
        <v>12800.85</v>
      </c>
      <c r="G511" s="28">
        <f>SUM(H511:N511)</f>
        <v>12800.85</v>
      </c>
      <c r="H511" s="28"/>
      <c r="I511" s="28">
        <v>12800.85</v>
      </c>
      <c r="J511" s="28"/>
      <c r="K511" s="28"/>
      <c r="L511" s="28"/>
      <c r="M511" s="28"/>
      <c r="N511" s="28"/>
      <c r="O511" s="28"/>
      <c r="P511" s="28"/>
      <c r="Q511" s="28"/>
      <c r="R511" s="28"/>
      <c r="ID511" s="3"/>
      <c r="IE511"/>
      <c r="IF511"/>
      <c r="IG511"/>
    </row>
    <row r="512" spans="1:241" ht="21.75">
      <c r="A512" s="35"/>
      <c r="B512" s="32"/>
      <c r="C512" s="25">
        <v>6050</v>
      </c>
      <c r="D512" s="26" t="s">
        <v>30</v>
      </c>
      <c r="E512" s="27">
        <v>910000</v>
      </c>
      <c r="F512" s="28">
        <f>SUM(G512,O512)</f>
        <v>877284.86</v>
      </c>
      <c r="G512" s="28">
        <f>SUM(H512:N512)</f>
        <v>0</v>
      </c>
      <c r="H512" s="28"/>
      <c r="I512" s="28"/>
      <c r="J512" s="28"/>
      <c r="K512" s="28"/>
      <c r="L512" s="28"/>
      <c r="M512" s="28"/>
      <c r="N512" s="28"/>
      <c r="O512" s="28">
        <f>SUM(P512:R512)</f>
        <v>877284.86</v>
      </c>
      <c r="P512" s="28">
        <v>877284.86</v>
      </c>
      <c r="Q512" s="28"/>
      <c r="R512" s="28"/>
      <c r="ID512" s="3"/>
      <c r="IE512"/>
      <c r="IF512"/>
      <c r="IG512"/>
    </row>
    <row r="513" spans="1:241" ht="12.75">
      <c r="A513" s="21"/>
      <c r="B513" s="21">
        <v>90002</v>
      </c>
      <c r="C513" s="21"/>
      <c r="D513" s="42" t="s">
        <v>184</v>
      </c>
      <c r="E513" s="23">
        <v>630000</v>
      </c>
      <c r="F513" s="24">
        <f>SUM(F514)</f>
        <v>619298.79</v>
      </c>
      <c r="G513" s="23">
        <f>SUM(G514)</f>
        <v>619298.79</v>
      </c>
      <c r="H513" s="24">
        <f>SUM(H514)</f>
        <v>0</v>
      </c>
      <c r="I513" s="24">
        <f>SUM(I514)</f>
        <v>619298.79</v>
      </c>
      <c r="J513" s="24">
        <f>SUM(J514)</f>
        <v>0</v>
      </c>
      <c r="K513" s="24">
        <f>SUM(K514)</f>
        <v>0</v>
      </c>
      <c r="L513" s="24">
        <f>SUM(L514)</f>
        <v>0</v>
      </c>
      <c r="M513" s="24">
        <f>SUM(M514)</f>
        <v>0</v>
      </c>
      <c r="N513" s="24">
        <f>SUM(N514)</f>
        <v>0</v>
      </c>
      <c r="O513" s="24">
        <f>SUM(O514)</f>
        <v>0</v>
      </c>
      <c r="P513" s="24">
        <f>SUM(P514)</f>
        <v>0</v>
      </c>
      <c r="Q513" s="24">
        <f>SUM(Q514)</f>
        <v>0</v>
      </c>
      <c r="R513" s="24">
        <f>SUM(R514)</f>
        <v>0</v>
      </c>
      <c r="ID513" s="3"/>
      <c r="IE513"/>
      <c r="IF513"/>
      <c r="IG513"/>
    </row>
    <row r="514" spans="1:241" ht="12.75">
      <c r="A514" s="25"/>
      <c r="B514" s="25"/>
      <c r="C514" s="25">
        <v>4300</v>
      </c>
      <c r="D514" s="29" t="s">
        <v>63</v>
      </c>
      <c r="E514" s="27">
        <v>630000</v>
      </c>
      <c r="F514" s="28">
        <f>SUM(G514,O514)</f>
        <v>619298.79</v>
      </c>
      <c r="G514" s="28">
        <f>SUM(H514:N514)</f>
        <v>619298.79</v>
      </c>
      <c r="H514" s="28"/>
      <c r="I514" s="28">
        <v>619298.79</v>
      </c>
      <c r="J514" s="28"/>
      <c r="K514" s="28"/>
      <c r="L514" s="28"/>
      <c r="M514" s="28"/>
      <c r="N514" s="28"/>
      <c r="O514" s="28">
        <f>SUM(P514:R514)</f>
        <v>0</v>
      </c>
      <c r="P514" s="28"/>
      <c r="Q514" s="28"/>
      <c r="R514" s="28"/>
      <c r="ID514" s="3"/>
      <c r="IE514"/>
      <c r="IF514"/>
      <c r="IG514"/>
    </row>
    <row r="515" spans="1:241" ht="12.75">
      <c r="A515" s="21"/>
      <c r="B515" s="21">
        <v>90003</v>
      </c>
      <c r="C515" s="21"/>
      <c r="D515" s="42" t="s">
        <v>185</v>
      </c>
      <c r="E515" s="23">
        <v>610000</v>
      </c>
      <c r="F515" s="24">
        <f>SUM(F516)</f>
        <v>469809.24</v>
      </c>
      <c r="G515" s="23">
        <f>SUM(G516)</f>
        <v>469809.24</v>
      </c>
      <c r="H515" s="24">
        <f>SUM(H516)</f>
        <v>0</v>
      </c>
      <c r="I515" s="24">
        <f>SUM(I516)</f>
        <v>469809.24</v>
      </c>
      <c r="J515" s="24">
        <f>SUM(J516)</f>
        <v>0</v>
      </c>
      <c r="K515" s="24">
        <f>SUM(K516)</f>
        <v>0</v>
      </c>
      <c r="L515" s="24">
        <f>SUM(L516)</f>
        <v>0</v>
      </c>
      <c r="M515" s="24">
        <f>SUM(M516)</f>
        <v>0</v>
      </c>
      <c r="N515" s="24">
        <f>SUM(N516)</f>
        <v>0</v>
      </c>
      <c r="O515" s="24">
        <f>SUM(O516:O516)</f>
        <v>0</v>
      </c>
      <c r="P515" s="24">
        <f>SUM(P516:P516)</f>
        <v>0</v>
      </c>
      <c r="Q515" s="24">
        <f>SUM(Q516)</f>
        <v>0</v>
      </c>
      <c r="R515" s="24">
        <f>SUM(R516)</f>
        <v>0</v>
      </c>
      <c r="ID515" s="3"/>
      <c r="IE515"/>
      <c r="IF515"/>
      <c r="IG515"/>
    </row>
    <row r="516" spans="1:241" ht="12.75">
      <c r="A516" s="25"/>
      <c r="B516" s="25"/>
      <c r="C516" s="25">
        <v>4300</v>
      </c>
      <c r="D516" s="29" t="s">
        <v>63</v>
      </c>
      <c r="E516" s="27">
        <v>610000</v>
      </c>
      <c r="F516" s="28">
        <f>SUM(G516,O516)</f>
        <v>469809.24</v>
      </c>
      <c r="G516" s="28">
        <f>SUM(H516:N516)</f>
        <v>469809.24</v>
      </c>
      <c r="H516" s="28"/>
      <c r="I516" s="28">
        <v>469809.24</v>
      </c>
      <c r="J516" s="28"/>
      <c r="K516" s="28"/>
      <c r="L516" s="28"/>
      <c r="M516" s="28"/>
      <c r="N516" s="28"/>
      <c r="O516" s="28">
        <f>SUM(P516:R516)</f>
        <v>0</v>
      </c>
      <c r="P516" s="28"/>
      <c r="Q516" s="28"/>
      <c r="R516" s="28"/>
      <c r="ID516" s="3"/>
      <c r="IE516"/>
      <c r="IF516"/>
      <c r="IG516"/>
    </row>
    <row r="517" spans="1:241" ht="21.75">
      <c r="A517" s="21"/>
      <c r="B517" s="21">
        <v>90004</v>
      </c>
      <c r="C517" s="21"/>
      <c r="D517" s="42" t="s">
        <v>186</v>
      </c>
      <c r="E517" s="23">
        <v>146000</v>
      </c>
      <c r="F517" s="24">
        <f>SUM(F518:F520)</f>
        <v>140947.26</v>
      </c>
      <c r="G517" s="23">
        <f>SUM(G518:G520)</f>
        <v>134187.81</v>
      </c>
      <c r="H517" s="24">
        <f>SUM(H518:H520)</f>
        <v>0</v>
      </c>
      <c r="I517" s="24">
        <f>SUM(I518:I520)</f>
        <v>134187.81</v>
      </c>
      <c r="J517" s="24">
        <f>SUM(J518:J520)</f>
        <v>0</v>
      </c>
      <c r="K517" s="24">
        <f>SUM(K518:K520)</f>
        <v>0</v>
      </c>
      <c r="L517" s="24">
        <f>SUM(L518:L520)</f>
        <v>0</v>
      </c>
      <c r="M517" s="24">
        <f>SUM(M518:M520)</f>
        <v>0</v>
      </c>
      <c r="N517" s="24">
        <f>SUM(N518:N520)</f>
        <v>0</v>
      </c>
      <c r="O517" s="24">
        <f>SUM(O518:O520)</f>
        <v>6759.45</v>
      </c>
      <c r="P517" s="24">
        <f>SUM(P518:P520)</f>
        <v>6759.45</v>
      </c>
      <c r="Q517" s="24">
        <f>SUM(Q518:Q520)</f>
        <v>0</v>
      </c>
      <c r="R517" s="24">
        <f>SUM(R518:R520)</f>
        <v>0</v>
      </c>
      <c r="ID517" s="3"/>
      <c r="IE517"/>
      <c r="IF517"/>
      <c r="IG517"/>
    </row>
    <row r="518" spans="1:241" ht="12.75">
      <c r="A518" s="25"/>
      <c r="B518" s="25"/>
      <c r="C518" s="25">
        <v>4210</v>
      </c>
      <c r="D518" s="29" t="s">
        <v>71</v>
      </c>
      <c r="E518" s="27">
        <v>45000</v>
      </c>
      <c r="F518" s="28">
        <f>SUM(G518,O518)</f>
        <v>43187.81</v>
      </c>
      <c r="G518" s="28">
        <f>SUM(H518:N518)</f>
        <v>43187.81</v>
      </c>
      <c r="H518" s="28"/>
      <c r="I518" s="28">
        <v>43187.81</v>
      </c>
      <c r="J518" s="28"/>
      <c r="K518" s="28"/>
      <c r="L518" s="28"/>
      <c r="M518" s="28"/>
      <c r="N518" s="28"/>
      <c r="O518" s="28">
        <f>SUM(P518:R518)</f>
        <v>0</v>
      </c>
      <c r="P518" s="28"/>
      <c r="Q518" s="28"/>
      <c r="R518" s="28"/>
      <c r="ID518" s="3"/>
      <c r="IE518"/>
      <c r="IF518"/>
      <c r="IG518"/>
    </row>
    <row r="519" spans="1:241" ht="12.75">
      <c r="A519" s="25"/>
      <c r="B519" s="25"/>
      <c r="C519" s="25">
        <v>4300</v>
      </c>
      <c r="D519" s="29" t="s">
        <v>63</v>
      </c>
      <c r="E519" s="27">
        <v>91000</v>
      </c>
      <c r="F519" s="28">
        <f>SUM(G519,O519)</f>
        <v>91000</v>
      </c>
      <c r="G519" s="28">
        <f>SUM(H519:N519)</f>
        <v>91000</v>
      </c>
      <c r="H519" s="28"/>
      <c r="I519" s="28">
        <v>91000</v>
      </c>
      <c r="J519" s="28"/>
      <c r="K519" s="28"/>
      <c r="L519" s="28"/>
      <c r="M519" s="28"/>
      <c r="N519" s="28"/>
      <c r="O519" s="28">
        <f>SUM(P519:R519)</f>
        <v>0</v>
      </c>
      <c r="P519" s="28"/>
      <c r="Q519" s="28"/>
      <c r="R519" s="28"/>
      <c r="ID519" s="3"/>
      <c r="IE519"/>
      <c r="IF519"/>
      <c r="IG519"/>
    </row>
    <row r="520" spans="1:241" ht="21.75">
      <c r="A520" s="25"/>
      <c r="B520" s="25"/>
      <c r="C520" s="25">
        <v>6060</v>
      </c>
      <c r="D520" s="47" t="s">
        <v>187</v>
      </c>
      <c r="E520" s="27">
        <v>10000</v>
      </c>
      <c r="F520" s="28">
        <f>SUM(G520,O520)</f>
        <v>6759.45</v>
      </c>
      <c r="G520" s="28"/>
      <c r="H520" s="28"/>
      <c r="I520"/>
      <c r="J520" s="28"/>
      <c r="K520" s="28"/>
      <c r="L520" s="28"/>
      <c r="M520" s="28"/>
      <c r="N520" s="28"/>
      <c r="O520" s="28">
        <f>SUM(P520:R520)</f>
        <v>6759.45</v>
      </c>
      <c r="P520" s="28">
        <v>6759.45</v>
      </c>
      <c r="Q520" s="28"/>
      <c r="R520" s="28"/>
      <c r="ID520" s="3"/>
      <c r="IE520"/>
      <c r="IF520"/>
      <c r="IG520"/>
    </row>
    <row r="521" spans="1:241" ht="12.75">
      <c r="A521" s="25"/>
      <c r="B521" s="21">
        <v>90013</v>
      </c>
      <c r="C521" s="21"/>
      <c r="D521" s="42" t="s">
        <v>188</v>
      </c>
      <c r="E521" s="23">
        <v>272000</v>
      </c>
      <c r="F521" s="24">
        <f>SUM(F522)</f>
        <v>263790.2</v>
      </c>
      <c r="G521" s="23">
        <f>SUM(G522)</f>
        <v>263790.2</v>
      </c>
      <c r="H521" s="24">
        <f>SUM(H522)</f>
        <v>0</v>
      </c>
      <c r="I521" s="24">
        <f>SUM(I522)</f>
        <v>263790.2</v>
      </c>
      <c r="J521" s="24">
        <f>SUM(J522)</f>
        <v>0</v>
      </c>
      <c r="K521" s="24">
        <f>SUM(K522)</f>
        <v>0</v>
      </c>
      <c r="L521" s="24">
        <f>SUM(L522)</f>
        <v>0</v>
      </c>
      <c r="M521" s="24">
        <f>SUM(M522)</f>
        <v>0</v>
      </c>
      <c r="N521" s="24">
        <f>SUM(N522)</f>
        <v>0</v>
      </c>
      <c r="O521" s="24">
        <f>SUM(O522)</f>
        <v>0</v>
      </c>
      <c r="P521" s="24">
        <f>SUM(P522)</f>
        <v>0</v>
      </c>
      <c r="Q521" s="24">
        <f>SUM(Q522)</f>
        <v>0</v>
      </c>
      <c r="R521" s="24">
        <f>SUM(R522)</f>
        <v>0</v>
      </c>
      <c r="ID521" s="3"/>
      <c r="IE521"/>
      <c r="IF521"/>
      <c r="IG521"/>
    </row>
    <row r="522" spans="1:241" ht="12.75">
      <c r="A522" s="25"/>
      <c r="B522" s="25"/>
      <c r="C522" s="25">
        <v>4300</v>
      </c>
      <c r="D522" s="29" t="s">
        <v>63</v>
      </c>
      <c r="E522" s="27">
        <v>272000</v>
      </c>
      <c r="F522" s="28">
        <f>SUM(G522,O522)</f>
        <v>263790.2</v>
      </c>
      <c r="G522" s="28">
        <f>SUM(H522:N522)</f>
        <v>263790.2</v>
      </c>
      <c r="H522" s="28"/>
      <c r="I522" s="28">
        <v>263790.2</v>
      </c>
      <c r="J522" s="28"/>
      <c r="K522" s="28"/>
      <c r="L522" s="28"/>
      <c r="M522" s="28"/>
      <c r="N522" s="28"/>
      <c r="O522" s="28">
        <f>SUM(P522:R522)</f>
        <v>0</v>
      </c>
      <c r="P522" s="28"/>
      <c r="Q522" s="28"/>
      <c r="R522" s="28"/>
      <c r="ID522" s="3"/>
      <c r="IE522"/>
      <c r="IF522"/>
      <c r="IG522"/>
    </row>
    <row r="523" spans="1:241" ht="12.75">
      <c r="A523" s="21"/>
      <c r="B523" s="21">
        <v>90015</v>
      </c>
      <c r="C523" s="21"/>
      <c r="D523" s="42" t="s">
        <v>189</v>
      </c>
      <c r="E523" s="23">
        <v>1475000</v>
      </c>
      <c r="F523" s="24">
        <f>SUM(F524:F527)</f>
        <v>1061258.9500000002</v>
      </c>
      <c r="G523" s="23">
        <f>SUM(G524:G527)</f>
        <v>883368.6900000001</v>
      </c>
      <c r="H523" s="24">
        <f>SUM(H524:H527)</f>
        <v>0</v>
      </c>
      <c r="I523" s="24">
        <f>SUM(I524:I527)</f>
        <v>883368.6900000001</v>
      </c>
      <c r="J523" s="24">
        <f>SUM(J524:J527)</f>
        <v>0</v>
      </c>
      <c r="K523" s="24">
        <f>SUM(K524:K527)</f>
        <v>0</v>
      </c>
      <c r="L523" s="24">
        <f>SUM(L524:L527)</f>
        <v>0</v>
      </c>
      <c r="M523" s="24">
        <f>SUM(M524:M527)</f>
        <v>0</v>
      </c>
      <c r="N523" s="24">
        <f>SUM(N524:N527)</f>
        <v>0</v>
      </c>
      <c r="O523" s="24">
        <f>SUM(O524:O527)</f>
        <v>177890.26</v>
      </c>
      <c r="P523" s="24">
        <f>SUM(P524:P527)</f>
        <v>177890.26</v>
      </c>
      <c r="Q523" s="24">
        <f>SUM(Q524:Q527)</f>
        <v>0</v>
      </c>
      <c r="R523" s="24">
        <f>SUM(R524:R527)</f>
        <v>0</v>
      </c>
      <c r="ID523" s="3"/>
      <c r="IE523"/>
      <c r="IF523"/>
      <c r="IG523"/>
    </row>
    <row r="524" spans="1:241" ht="21.75">
      <c r="A524" s="25"/>
      <c r="B524" s="25"/>
      <c r="C524" s="25">
        <v>4210</v>
      </c>
      <c r="D524" s="29" t="s">
        <v>190</v>
      </c>
      <c r="E524" s="27">
        <v>45000</v>
      </c>
      <c r="F524" s="28">
        <f>SUM(G524,O524)</f>
        <v>4590.08</v>
      </c>
      <c r="G524" s="28">
        <f>SUM(H524:N524)</f>
        <v>4590.08</v>
      </c>
      <c r="H524" s="28"/>
      <c r="I524" s="28">
        <v>4590.08</v>
      </c>
      <c r="J524" s="28"/>
      <c r="K524" s="28"/>
      <c r="L524" s="28"/>
      <c r="M524" s="28"/>
      <c r="N524" s="28"/>
      <c r="O524" s="28">
        <f>SUM(P524:R524)</f>
        <v>0</v>
      </c>
      <c r="P524" s="28"/>
      <c r="Q524" s="28"/>
      <c r="R524" s="28"/>
      <c r="ID524" s="3"/>
      <c r="IE524"/>
      <c r="IF524"/>
      <c r="IG524"/>
    </row>
    <row r="525" spans="1:241" ht="12.75">
      <c r="A525" s="25"/>
      <c r="B525" s="25"/>
      <c r="C525" s="25">
        <v>4260</v>
      </c>
      <c r="D525" s="29" t="s">
        <v>62</v>
      </c>
      <c r="E525" s="27">
        <v>850000</v>
      </c>
      <c r="F525" s="28">
        <f>SUM(G525,O525)</f>
        <v>592247.04</v>
      </c>
      <c r="G525" s="28">
        <f>SUM(H525:N525)</f>
        <v>592247.04</v>
      </c>
      <c r="H525" s="28"/>
      <c r="I525" s="28">
        <v>592247.04</v>
      </c>
      <c r="J525" s="28"/>
      <c r="K525" s="28"/>
      <c r="L525" s="28"/>
      <c r="M525" s="28"/>
      <c r="N525" s="28"/>
      <c r="O525" s="28">
        <f>SUM(P525:R525)</f>
        <v>0</v>
      </c>
      <c r="P525" s="28"/>
      <c r="Q525" s="28"/>
      <c r="R525" s="28"/>
      <c r="ID525" s="3"/>
      <c r="IE525"/>
      <c r="IF525"/>
      <c r="IG525"/>
    </row>
    <row r="526" spans="1:241" ht="12.75">
      <c r="A526" s="25"/>
      <c r="B526" s="25"/>
      <c r="C526" s="25">
        <v>4270</v>
      </c>
      <c r="D526" s="29" t="s">
        <v>75</v>
      </c>
      <c r="E526" s="27">
        <v>400000</v>
      </c>
      <c r="F526" s="28">
        <f>SUM(G526,O526)</f>
        <v>286531.57</v>
      </c>
      <c r="G526" s="28">
        <f>SUM(H526:N526)</f>
        <v>286531.57</v>
      </c>
      <c r="H526" s="28"/>
      <c r="I526" s="28">
        <v>286531.57</v>
      </c>
      <c r="J526" s="28"/>
      <c r="K526" s="28"/>
      <c r="L526" s="28"/>
      <c r="M526" s="28"/>
      <c r="N526" s="28"/>
      <c r="O526" s="28">
        <f>SUM(P526:R526)</f>
        <v>0</v>
      </c>
      <c r="P526" s="28"/>
      <c r="Q526" s="28"/>
      <c r="R526" s="28"/>
      <c r="ID526" s="3"/>
      <c r="IE526"/>
      <c r="IF526"/>
      <c r="IG526"/>
    </row>
    <row r="527" spans="1:241" ht="21.75">
      <c r="A527" s="25"/>
      <c r="B527" s="25"/>
      <c r="C527" s="25">
        <v>6050</v>
      </c>
      <c r="D527" s="26" t="s">
        <v>30</v>
      </c>
      <c r="E527" s="27">
        <v>180000</v>
      </c>
      <c r="F527" s="28">
        <f>SUM(G527,O527)</f>
        <v>177890.26</v>
      </c>
      <c r="G527" s="28"/>
      <c r="H527" s="28"/>
      <c r="I527"/>
      <c r="J527" s="28"/>
      <c r="K527" s="28"/>
      <c r="L527" s="28"/>
      <c r="M527" s="28"/>
      <c r="N527" s="28"/>
      <c r="O527" s="28">
        <f>SUM(P527:R527)</f>
        <v>177890.26</v>
      </c>
      <c r="P527" s="28">
        <f>174690.26+3200</f>
        <v>177890.26</v>
      </c>
      <c r="Q527" s="28"/>
      <c r="R527" s="28"/>
      <c r="ID527" s="3"/>
      <c r="IE527"/>
      <c r="IF527"/>
      <c r="IG527"/>
    </row>
    <row r="528" spans="1:241" ht="12.75">
      <c r="A528" s="21"/>
      <c r="B528" s="21">
        <v>90095</v>
      </c>
      <c r="C528" s="21"/>
      <c r="D528" s="42" t="s">
        <v>191</v>
      </c>
      <c r="E528" s="23">
        <v>1655202</v>
      </c>
      <c r="F528" s="23">
        <f>SUM(F529:F534)</f>
        <v>1499875.5</v>
      </c>
      <c r="G528" s="23">
        <f>SUM(G529:G534)</f>
        <v>351173.5</v>
      </c>
      <c r="H528" s="23">
        <f>SUM(H529:H534)</f>
        <v>0</v>
      </c>
      <c r="I528" s="23">
        <f>SUM(I529:I534)</f>
        <v>351173.5</v>
      </c>
      <c r="J528" s="23">
        <f>SUM(J529:J534)</f>
        <v>0</v>
      </c>
      <c r="K528" s="23">
        <f>SUM(K529:K534)</f>
        <v>0</v>
      </c>
      <c r="L528" s="23">
        <f>SUM(L529:L534)</f>
        <v>0</v>
      </c>
      <c r="M528" s="23">
        <f>SUM(M529:M534)</f>
        <v>0</v>
      </c>
      <c r="N528" s="23">
        <f>SUM(N529:N534)</f>
        <v>0</v>
      </c>
      <c r="O528" s="23">
        <f>SUM(O529:O534)</f>
        <v>1148702</v>
      </c>
      <c r="P528" s="23">
        <f>SUM(P529:P534)</f>
        <v>1148702</v>
      </c>
      <c r="Q528" s="23">
        <f>SUM(Q529:Q534)</f>
        <v>0</v>
      </c>
      <c r="R528" s="23">
        <f>SUM(R529:R534)</f>
        <v>0</v>
      </c>
      <c r="ID528" s="3"/>
      <c r="IE528"/>
      <c r="IF528"/>
      <c r="IG528"/>
    </row>
    <row r="529" spans="1:241" ht="12.75">
      <c r="A529" s="25"/>
      <c r="B529" s="25"/>
      <c r="C529" s="25">
        <v>4210</v>
      </c>
      <c r="D529" s="29" t="s">
        <v>71</v>
      </c>
      <c r="E529" s="27">
        <v>26500</v>
      </c>
      <c r="F529" s="28">
        <f>SUM(G529,O529)</f>
        <v>10680.52</v>
      </c>
      <c r="G529" s="28">
        <f>SUM(H529:N529)</f>
        <v>10680.52</v>
      </c>
      <c r="H529" s="28"/>
      <c r="I529" s="28">
        <v>10680.52</v>
      </c>
      <c r="J529" s="28"/>
      <c r="K529" s="28"/>
      <c r="L529" s="28"/>
      <c r="M529" s="28"/>
      <c r="N529" s="28"/>
      <c r="O529" s="28">
        <f>SUM(P529:R529)</f>
        <v>0</v>
      </c>
      <c r="P529" s="28"/>
      <c r="Q529" s="28"/>
      <c r="R529" s="28"/>
      <c r="ID529" s="3"/>
      <c r="IE529"/>
      <c r="IF529"/>
      <c r="IG529"/>
    </row>
    <row r="530" spans="1:241" ht="12.75">
      <c r="A530" s="25"/>
      <c r="B530" s="25"/>
      <c r="C530" s="25">
        <v>4260</v>
      </c>
      <c r="D530" s="29" t="s">
        <v>62</v>
      </c>
      <c r="E530" s="27">
        <v>90000</v>
      </c>
      <c r="F530" s="28">
        <f>SUM(G530,O530)</f>
        <v>22792.98</v>
      </c>
      <c r="G530" s="28">
        <f>SUM(H530:N530)</f>
        <v>22792.98</v>
      </c>
      <c r="H530" s="28"/>
      <c r="I530" s="28">
        <v>22792.98</v>
      </c>
      <c r="J530" s="28"/>
      <c r="K530" s="28"/>
      <c r="L530" s="28"/>
      <c r="M530" s="28"/>
      <c r="N530" s="28"/>
      <c r="O530" s="28">
        <f>SUM(P530:R530)</f>
        <v>0</v>
      </c>
      <c r="P530" s="28"/>
      <c r="Q530" s="28"/>
      <c r="R530" s="28"/>
      <c r="ID530" s="3"/>
      <c r="IE530"/>
      <c r="IF530"/>
      <c r="IG530"/>
    </row>
    <row r="531" spans="1:241" ht="12.75">
      <c r="A531" s="25"/>
      <c r="B531" s="25"/>
      <c r="C531" s="25">
        <v>4270</v>
      </c>
      <c r="D531" s="29" t="s">
        <v>75</v>
      </c>
      <c r="E531" s="27">
        <v>80000</v>
      </c>
      <c r="F531" s="28">
        <f>SUM(G531,O531)</f>
        <v>28590.7</v>
      </c>
      <c r="G531" s="28">
        <f>SUM(H531:N531)</f>
        <v>28590.7</v>
      </c>
      <c r="H531" s="28"/>
      <c r="I531" s="28">
        <v>28590.7</v>
      </c>
      <c r="J531" s="28"/>
      <c r="K531" s="28"/>
      <c r="L531" s="28"/>
      <c r="M531" s="28"/>
      <c r="N531" s="28"/>
      <c r="O531" s="28">
        <f>SUM(P531:R531)</f>
        <v>0</v>
      </c>
      <c r="P531" s="28"/>
      <c r="Q531" s="28"/>
      <c r="R531" s="28"/>
      <c r="ID531" s="3"/>
      <c r="IE531"/>
      <c r="IF531"/>
      <c r="IG531"/>
    </row>
    <row r="532" spans="1:241" ht="12.75">
      <c r="A532" s="25"/>
      <c r="B532" s="25"/>
      <c r="C532" s="25">
        <v>4300</v>
      </c>
      <c r="D532" s="29" t="s">
        <v>63</v>
      </c>
      <c r="E532" s="27">
        <v>260000</v>
      </c>
      <c r="F532" s="28">
        <f>SUM(G532,O532)</f>
        <v>246018.05</v>
      </c>
      <c r="G532" s="28">
        <f>SUM(H532:N532)</f>
        <v>246018.05</v>
      </c>
      <c r="H532" s="28"/>
      <c r="I532" s="28">
        <v>246018.05</v>
      </c>
      <c r="J532" s="28"/>
      <c r="K532" s="28"/>
      <c r="L532" s="28"/>
      <c r="M532" s="28"/>
      <c r="N532" s="28"/>
      <c r="O532" s="28">
        <f>SUM(P532:R532)</f>
        <v>0</v>
      </c>
      <c r="P532" s="28"/>
      <c r="Q532" s="28"/>
      <c r="R532" s="28"/>
      <c r="ID532" s="3"/>
      <c r="IE532"/>
      <c r="IF532"/>
      <c r="IG532"/>
    </row>
    <row r="533" spans="1:241" ht="12.75">
      <c r="A533" s="25"/>
      <c r="B533" s="25"/>
      <c r="C533" s="25">
        <v>4430</v>
      </c>
      <c r="D533" s="29" t="s">
        <v>40</v>
      </c>
      <c r="E533" s="27">
        <v>50000</v>
      </c>
      <c r="F533" s="28">
        <f>SUM(G533,O533)</f>
        <v>43091.25</v>
      </c>
      <c r="G533" s="28">
        <f>SUM(H533:N533)</f>
        <v>43091.25</v>
      </c>
      <c r="H533" s="28"/>
      <c r="I533" s="28">
        <v>43091.25</v>
      </c>
      <c r="J533" s="28"/>
      <c r="K533" s="28"/>
      <c r="L533" s="28"/>
      <c r="M533" s="28"/>
      <c r="N533" s="28"/>
      <c r="O533" s="28">
        <f>SUM(P533:R533)</f>
        <v>0</v>
      </c>
      <c r="P533" s="28"/>
      <c r="Q533" s="28"/>
      <c r="R533" s="28"/>
      <c r="ID533" s="3"/>
      <c r="IE533"/>
      <c r="IF533"/>
      <c r="IG533"/>
    </row>
    <row r="534" spans="1:241" ht="12.75">
      <c r="A534" s="25"/>
      <c r="B534" s="25"/>
      <c r="C534" s="25">
        <v>6650</v>
      </c>
      <c r="D534" s="29" t="s">
        <v>192</v>
      </c>
      <c r="E534" s="27">
        <v>1148702</v>
      </c>
      <c r="F534" s="28">
        <f>SUM(G534,O534)</f>
        <v>1148702</v>
      </c>
      <c r="G534" s="28"/>
      <c r="H534" s="28"/>
      <c r="I534" s="28"/>
      <c r="J534" s="28"/>
      <c r="K534" s="28"/>
      <c r="L534" s="28"/>
      <c r="M534" s="28"/>
      <c r="N534" s="28"/>
      <c r="O534" s="28">
        <v>1148702</v>
      </c>
      <c r="P534" s="28">
        <v>1148702</v>
      </c>
      <c r="Q534" s="28"/>
      <c r="R534" s="28"/>
      <c r="ID534" s="3"/>
      <c r="IE534"/>
      <c r="IF534"/>
      <c r="IG534"/>
    </row>
    <row r="535" spans="1:241" ht="21.75">
      <c r="A535" s="17">
        <v>921</v>
      </c>
      <c r="B535" s="17"/>
      <c r="C535" s="17"/>
      <c r="D535" s="30" t="s">
        <v>193</v>
      </c>
      <c r="E535" s="19">
        <v>4202703</v>
      </c>
      <c r="F535" s="20">
        <f>SUM(F536,F540,F542,F559,F561)</f>
        <v>3127279.67</v>
      </c>
      <c r="G535" s="19">
        <f>SUM(G536,G540,G542,G559,G561)</f>
        <v>2840359.67</v>
      </c>
      <c r="H535" s="20">
        <f>SUM(H536,H540,H542,H559,H561)</f>
        <v>238578.74</v>
      </c>
      <c r="I535" s="20">
        <f>SUM(I536,I540,I542,I559,I561)</f>
        <v>328665.52</v>
      </c>
      <c r="J535" s="20">
        <f>SUM(J536,J540,J542,J559,J561)</f>
        <v>2264509.7</v>
      </c>
      <c r="K535" s="20">
        <f>SUM(K536,K540,K542,K559,K561)</f>
        <v>8605.71</v>
      </c>
      <c r="L535" s="20">
        <f>SUM(L536,L540,L542,L559,L561)</f>
        <v>0</v>
      </c>
      <c r="M535" s="20">
        <f>SUM(M536,M540,M542,M559,M561)</f>
        <v>0</v>
      </c>
      <c r="N535" s="20">
        <f>SUM(N536,N540,N542,N559,N561)</f>
        <v>0</v>
      </c>
      <c r="O535" s="20">
        <f>SUM(O536,O540,O542,O559,O561)</f>
        <v>286920</v>
      </c>
      <c r="P535" s="20">
        <f>SUM(P536,P540,P542,P559,P561)</f>
        <v>0</v>
      </c>
      <c r="Q535" s="20">
        <f>SUM(Q536,Q540,Q542,Q559,Q561)</f>
        <v>150000</v>
      </c>
      <c r="R535" s="20">
        <f>SUM(R536,R540,R542,R559,R561)</f>
        <v>136920</v>
      </c>
      <c r="ID535" s="3"/>
      <c r="IE535"/>
      <c r="IF535"/>
      <c r="IG535"/>
    </row>
    <row r="536" spans="1:241" ht="12.75">
      <c r="A536" s="21"/>
      <c r="B536" s="21">
        <v>92109</v>
      </c>
      <c r="C536" s="21"/>
      <c r="D536" s="42" t="s">
        <v>194</v>
      </c>
      <c r="E536" s="23">
        <v>1667000</v>
      </c>
      <c r="F536" s="24">
        <f>SUM(F537:F539)</f>
        <v>1610578.55</v>
      </c>
      <c r="G536" s="23">
        <f>SUM(G537:G539)</f>
        <v>1473658.55</v>
      </c>
      <c r="H536" s="24">
        <f>SUM(H537:H539)</f>
        <v>0</v>
      </c>
      <c r="I536" s="24">
        <f>SUM(I537:I539)</f>
        <v>17696.97</v>
      </c>
      <c r="J536" s="24">
        <f>SUM(J537:J539)</f>
        <v>1455961.58</v>
      </c>
      <c r="K536" s="24">
        <f>SUM(K537:K539)</f>
        <v>0</v>
      </c>
      <c r="L536" s="24">
        <f>SUM(L537:L539)</f>
        <v>0</v>
      </c>
      <c r="M536" s="24">
        <f>SUM(M537:M539)</f>
        <v>0</v>
      </c>
      <c r="N536" s="24">
        <f>SUM(N537:N539)</f>
        <v>0</v>
      </c>
      <c r="O536" s="24">
        <f>SUM(O537:O539)</f>
        <v>136920</v>
      </c>
      <c r="P536" s="24">
        <f>SUM(P537:P539)</f>
        <v>0</v>
      </c>
      <c r="Q536" s="24">
        <f>SUM(Q537:Q539)</f>
        <v>0</v>
      </c>
      <c r="R536" s="24">
        <f>SUM(R537:R539)</f>
        <v>136920</v>
      </c>
      <c r="U536"/>
      <c r="ID536" s="3"/>
      <c r="IE536"/>
      <c r="IF536"/>
      <c r="IG536"/>
    </row>
    <row r="537" spans="1:241" ht="12.75">
      <c r="A537" s="25"/>
      <c r="B537" s="25"/>
      <c r="C537" s="25">
        <v>2480</v>
      </c>
      <c r="D537" s="29" t="s">
        <v>177</v>
      </c>
      <c r="E537" s="27">
        <v>1456000</v>
      </c>
      <c r="F537" s="28">
        <f>SUM(G537,O537)</f>
        <v>1455961.58</v>
      </c>
      <c r="G537" s="28">
        <f>SUM(H537:N537)</f>
        <v>1455961.58</v>
      </c>
      <c r="H537" s="28"/>
      <c r="I537" s="28"/>
      <c r="J537" s="28">
        <v>1455961.58</v>
      </c>
      <c r="K537" s="28"/>
      <c r="L537" s="28"/>
      <c r="M537" s="28"/>
      <c r="N537" s="28"/>
      <c r="O537" s="28">
        <f>SUM(P537:R537)</f>
        <v>0</v>
      </c>
      <c r="P537" s="28"/>
      <c r="Q537" s="28"/>
      <c r="R537" s="28"/>
      <c r="U537"/>
      <c r="ID537" s="3"/>
      <c r="IE537"/>
      <c r="IF537"/>
      <c r="IG537"/>
    </row>
    <row r="538" spans="1:241" ht="21.75">
      <c r="A538" s="25"/>
      <c r="B538" s="25"/>
      <c r="C538" s="25">
        <v>4300</v>
      </c>
      <c r="D538" s="29" t="s">
        <v>195</v>
      </c>
      <c r="E538" s="27">
        <v>19000</v>
      </c>
      <c r="F538" s="28">
        <f>SUM(G538,O538)</f>
        <v>17696.97</v>
      </c>
      <c r="G538" s="28">
        <f>SUM(H538:N538)</f>
        <v>17696.97</v>
      </c>
      <c r="H538" s="28"/>
      <c r="I538" s="28">
        <v>17696.97</v>
      </c>
      <c r="J538" s="28"/>
      <c r="K538" s="28"/>
      <c r="L538" s="28"/>
      <c r="M538" s="28"/>
      <c r="N538" s="28"/>
      <c r="O538" s="28">
        <f>SUM(P538:R538)</f>
        <v>0</v>
      </c>
      <c r="P538" s="28"/>
      <c r="Q538" s="28"/>
      <c r="R538" s="28"/>
      <c r="U538"/>
      <c r="ID538" s="3"/>
      <c r="IE538"/>
      <c r="IF538"/>
      <c r="IG538"/>
    </row>
    <row r="539" spans="1:241" ht="53.25">
      <c r="A539" s="25"/>
      <c r="B539" s="25"/>
      <c r="C539" s="25">
        <v>6220</v>
      </c>
      <c r="D539" s="29" t="s">
        <v>151</v>
      </c>
      <c r="E539" s="27">
        <v>192000</v>
      </c>
      <c r="F539" s="28">
        <f>SUM(G539,O539)</f>
        <v>136920</v>
      </c>
      <c r="G539" s="28">
        <f>SUM(H539:N539)</f>
        <v>0</v>
      </c>
      <c r="H539" s="28"/>
      <c r="I539" s="28"/>
      <c r="J539" s="28"/>
      <c r="K539" s="28"/>
      <c r="L539" s="28"/>
      <c r="M539" s="28"/>
      <c r="N539" s="28"/>
      <c r="O539" s="28">
        <f>SUM(P539:R539)</f>
        <v>136920</v>
      </c>
      <c r="P539" s="28"/>
      <c r="Q539" s="28"/>
      <c r="R539" s="28">
        <v>136920</v>
      </c>
      <c r="U539"/>
      <c r="ID539" s="3"/>
      <c r="IE539"/>
      <c r="IF539"/>
      <c r="IG539"/>
    </row>
    <row r="540" spans="1:241" ht="12.75">
      <c r="A540" s="21"/>
      <c r="B540" s="21">
        <v>92116</v>
      </c>
      <c r="C540" s="21"/>
      <c r="D540" s="42" t="s">
        <v>196</v>
      </c>
      <c r="E540" s="23">
        <v>725000</v>
      </c>
      <c r="F540" s="24">
        <f>SUM(F541)</f>
        <v>676851.62</v>
      </c>
      <c r="G540" s="23">
        <f>SUM(G541)</f>
        <v>676851.62</v>
      </c>
      <c r="H540" s="24">
        <f>SUM(H541)</f>
        <v>0</v>
      </c>
      <c r="I540" s="24">
        <f>SUM(I541)</f>
        <v>0</v>
      </c>
      <c r="J540" s="24">
        <f>SUM(J541)</f>
        <v>676851.62</v>
      </c>
      <c r="K540" s="24">
        <f>SUM(K541)</f>
        <v>0</v>
      </c>
      <c r="L540" s="24">
        <f>SUM(L541)</f>
        <v>0</v>
      </c>
      <c r="M540" s="24">
        <f>SUM(M541)</f>
        <v>0</v>
      </c>
      <c r="N540" s="24">
        <f>SUM(N541)</f>
        <v>0</v>
      </c>
      <c r="O540" s="24">
        <f>SUM(O541)</f>
        <v>0</v>
      </c>
      <c r="P540" s="24">
        <f>SUM(P541)</f>
        <v>0</v>
      </c>
      <c r="Q540" s="24">
        <f>SUM(Q541)</f>
        <v>0</v>
      </c>
      <c r="R540" s="24">
        <f>SUM(R541)</f>
        <v>0</v>
      </c>
      <c r="U540"/>
      <c r="ID540" s="3"/>
      <c r="IE540"/>
      <c r="IF540"/>
      <c r="IG540"/>
    </row>
    <row r="541" spans="1:241" ht="12.75">
      <c r="A541" s="25"/>
      <c r="B541" s="25"/>
      <c r="C541" s="25">
        <v>2480</v>
      </c>
      <c r="D541" s="29" t="s">
        <v>177</v>
      </c>
      <c r="E541" s="27">
        <v>725000</v>
      </c>
      <c r="F541" s="28">
        <f>SUM(G541,O541)</f>
        <v>676851.62</v>
      </c>
      <c r="G541" s="28">
        <f>SUM(H541:N541)</f>
        <v>676851.62</v>
      </c>
      <c r="H541" s="28"/>
      <c r="I541" s="28"/>
      <c r="J541" s="28">
        <v>676851.62</v>
      </c>
      <c r="K541" s="28"/>
      <c r="L541" s="28"/>
      <c r="M541" s="28"/>
      <c r="N541" s="28"/>
      <c r="O541" s="28">
        <f>SUM(P541:R541)</f>
        <v>0</v>
      </c>
      <c r="P541" s="28"/>
      <c r="Q541" s="28"/>
      <c r="R541" s="28"/>
      <c r="U541"/>
      <c r="ID541" s="3"/>
      <c r="IE541"/>
      <c r="IF541"/>
      <c r="IG541"/>
    </row>
    <row r="542" spans="1:241" ht="12.75">
      <c r="A542" s="21"/>
      <c r="B542" s="21">
        <v>92118</v>
      </c>
      <c r="C542" s="21"/>
      <c r="D542" s="42" t="s">
        <v>197</v>
      </c>
      <c r="E542" s="46">
        <v>73431</v>
      </c>
      <c r="F542" s="46">
        <f>SUM(F543:F558)</f>
        <v>73431</v>
      </c>
      <c r="G542" s="46">
        <f>SUM(G543:G558)</f>
        <v>73431</v>
      </c>
      <c r="H542" s="46">
        <f>SUM(H543:H558)</f>
        <v>42671.31</v>
      </c>
      <c r="I542" s="46">
        <f>SUM(I543:I558)</f>
        <v>29711.85</v>
      </c>
      <c r="J542" s="46">
        <f>SUM(J543:J558)</f>
        <v>0</v>
      </c>
      <c r="K542" s="46">
        <f>SUM(K543:K558)</f>
        <v>1047.84</v>
      </c>
      <c r="L542" s="46">
        <f>SUM(L543:L558)</f>
        <v>0</v>
      </c>
      <c r="M542" s="46">
        <f>SUM(M543:M558)</f>
        <v>0</v>
      </c>
      <c r="N542" s="46">
        <f>SUM(N543:N558)</f>
        <v>0</v>
      </c>
      <c r="O542" s="46">
        <f>SUM(O543:O558)</f>
        <v>0</v>
      </c>
      <c r="P542" s="46">
        <f>SUM(P543:P558)</f>
        <v>0</v>
      </c>
      <c r="Q542" s="46">
        <f>SUM(Q543:Q558)</f>
        <v>0</v>
      </c>
      <c r="R542" s="46">
        <f>SUM(R543:R558)</f>
        <v>0</v>
      </c>
      <c r="U542"/>
      <c r="ID542" s="3"/>
      <c r="IE542"/>
      <c r="IF542"/>
      <c r="IG542"/>
    </row>
    <row r="543" spans="1:241" ht="12.75">
      <c r="A543" s="25"/>
      <c r="B543" s="21"/>
      <c r="C543" s="25">
        <v>4010</v>
      </c>
      <c r="D543" s="29" t="s">
        <v>48</v>
      </c>
      <c r="E543" s="27">
        <v>34177</v>
      </c>
      <c r="F543" s="28">
        <f>SUM(G543,O543)</f>
        <v>34177</v>
      </c>
      <c r="G543" s="28">
        <f>SUM(H543:N543)</f>
        <v>34177</v>
      </c>
      <c r="H543" s="28">
        <f>36000-1823</f>
        <v>34177</v>
      </c>
      <c r="I543" s="28"/>
      <c r="J543" s="28"/>
      <c r="K543" s="28"/>
      <c r="L543" s="28"/>
      <c r="M543" s="28"/>
      <c r="N543" s="28"/>
      <c r="O543" s="28">
        <f>SUM(P543:R543)</f>
        <v>0</v>
      </c>
      <c r="P543" s="28"/>
      <c r="Q543" s="28"/>
      <c r="R543" s="28"/>
      <c r="U543"/>
      <c r="ID543" s="3"/>
      <c r="IE543"/>
      <c r="IF543"/>
      <c r="IG543"/>
    </row>
    <row r="544" spans="1:241" ht="12.75">
      <c r="A544" s="25"/>
      <c r="B544" s="21"/>
      <c r="C544" s="25">
        <v>4040</v>
      </c>
      <c r="D544" s="29" t="s">
        <v>68</v>
      </c>
      <c r="E544" s="27">
        <v>1753</v>
      </c>
      <c r="F544" s="28">
        <f>SUM(G544,O544)</f>
        <v>1753.27</v>
      </c>
      <c r="G544" s="28">
        <f>SUM(H544:N544)</f>
        <v>1753.27</v>
      </c>
      <c r="H544" s="28">
        <v>1753.27</v>
      </c>
      <c r="I544" s="28"/>
      <c r="J544" s="28"/>
      <c r="K544" s="28"/>
      <c r="L544" s="28"/>
      <c r="M544" s="28"/>
      <c r="N544" s="28"/>
      <c r="O544" s="28">
        <f>SUM(P544:R544)</f>
        <v>0</v>
      </c>
      <c r="P544" s="28"/>
      <c r="Q544" s="28"/>
      <c r="R544" s="28"/>
      <c r="U544"/>
      <c r="ID544" s="3"/>
      <c r="IE544"/>
      <c r="IF544"/>
      <c r="IG544"/>
    </row>
    <row r="545" spans="1:241" ht="12.75">
      <c r="A545" s="25"/>
      <c r="B545" s="21"/>
      <c r="C545" s="25">
        <v>4110</v>
      </c>
      <c r="D545" s="29" t="s">
        <v>36</v>
      </c>
      <c r="E545" s="27">
        <v>5641</v>
      </c>
      <c r="F545" s="28">
        <f>SUM(G545,O545)</f>
        <v>5641</v>
      </c>
      <c r="G545" s="28">
        <f>SUM(H545:N545)</f>
        <v>5641</v>
      </c>
      <c r="H545" s="28">
        <f>6000-434+75</f>
        <v>5641</v>
      </c>
      <c r="I545" s="28"/>
      <c r="J545" s="28"/>
      <c r="K545" s="28"/>
      <c r="L545" s="28"/>
      <c r="M545" s="28"/>
      <c r="N545" s="28"/>
      <c r="O545" s="28">
        <f>SUM(P545:R545)</f>
        <v>0</v>
      </c>
      <c r="P545" s="28"/>
      <c r="Q545" s="28"/>
      <c r="R545" s="28"/>
      <c r="U545"/>
      <c r="ID545" s="3"/>
      <c r="IE545"/>
      <c r="IF545"/>
      <c r="IG545"/>
    </row>
    <row r="546" spans="1:241" ht="12.75">
      <c r="A546" s="25"/>
      <c r="B546" s="21"/>
      <c r="C546" s="25">
        <v>4120</v>
      </c>
      <c r="D546" s="29" t="s">
        <v>37</v>
      </c>
      <c r="E546" s="27">
        <v>800</v>
      </c>
      <c r="F546" s="28">
        <f>SUM(G546,O546)</f>
        <v>800.04</v>
      </c>
      <c r="G546" s="28">
        <f>SUM(H546:N546)</f>
        <v>800.04</v>
      </c>
      <c r="H546" s="28">
        <v>800.04</v>
      </c>
      <c r="I546" s="28"/>
      <c r="J546" s="28"/>
      <c r="K546" s="28"/>
      <c r="L546" s="28"/>
      <c r="M546" s="28"/>
      <c r="N546" s="28"/>
      <c r="O546" s="28">
        <f>SUM(P546:R546)</f>
        <v>0</v>
      </c>
      <c r="P546" s="28"/>
      <c r="Q546" s="28"/>
      <c r="R546" s="28"/>
      <c r="U546"/>
      <c r="ID546" s="3"/>
      <c r="IE546"/>
      <c r="IF546"/>
      <c r="IG546"/>
    </row>
    <row r="547" spans="1:241" ht="12.75">
      <c r="A547" s="25"/>
      <c r="B547" s="21"/>
      <c r="C547" s="25">
        <v>4170</v>
      </c>
      <c r="D547" s="29" t="s">
        <v>141</v>
      </c>
      <c r="E547" s="27">
        <v>300</v>
      </c>
      <c r="F547" s="28">
        <f>SUM(G547,O547)</f>
        <v>300</v>
      </c>
      <c r="G547" s="28">
        <f>SUM(H547:N547)</f>
        <v>300</v>
      </c>
      <c r="H547" s="28">
        <f>4500-4000-200</f>
        <v>300</v>
      </c>
      <c r="I547" s="28"/>
      <c r="J547" s="28"/>
      <c r="K547" s="28"/>
      <c r="L547" s="28"/>
      <c r="M547" s="28"/>
      <c r="N547" s="28"/>
      <c r="O547" s="28">
        <f>SUM(P547:R547)</f>
        <v>0</v>
      </c>
      <c r="P547" s="28"/>
      <c r="Q547" s="28"/>
      <c r="R547" s="28"/>
      <c r="U547"/>
      <c r="ID547" s="3"/>
      <c r="IE547"/>
      <c r="IF547"/>
      <c r="IG547"/>
    </row>
    <row r="548" spans="1:241" ht="12.75">
      <c r="A548" s="25"/>
      <c r="B548" s="21"/>
      <c r="C548" s="25">
        <v>4210</v>
      </c>
      <c r="D548" s="29" t="s">
        <v>71</v>
      </c>
      <c r="E548" s="27">
        <v>20693</v>
      </c>
      <c r="F548" s="28">
        <f>SUM(G548,O548)</f>
        <v>20693</v>
      </c>
      <c r="G548" s="28">
        <f>SUM(H548:N548)</f>
        <v>20693</v>
      </c>
      <c r="H548" s="28"/>
      <c r="I548" s="28">
        <f>3500+20000-2000-807</f>
        <v>20693</v>
      </c>
      <c r="J548" s="28"/>
      <c r="K548" s="28"/>
      <c r="L548" s="28"/>
      <c r="M548" s="28"/>
      <c r="N548" s="28"/>
      <c r="O548" s="28">
        <f>SUM(P548:R548)</f>
        <v>0</v>
      </c>
      <c r="P548" s="28"/>
      <c r="Q548" s="28"/>
      <c r="R548" s="28"/>
      <c r="U548"/>
      <c r="ID548" s="3"/>
      <c r="IE548"/>
      <c r="IF548"/>
      <c r="IG548"/>
    </row>
    <row r="549" spans="1:241" ht="12.75">
      <c r="A549" s="25"/>
      <c r="B549" s="21"/>
      <c r="C549" s="25">
        <v>4230</v>
      </c>
      <c r="D549" s="29" t="s">
        <v>128</v>
      </c>
      <c r="E549" s="27">
        <v>0</v>
      </c>
      <c r="F549" s="28">
        <f>SUM(G549,O549)</f>
        <v>0</v>
      </c>
      <c r="G549" s="28">
        <f>SUM(H549:N549)</f>
        <v>0</v>
      </c>
      <c r="H549" s="51"/>
      <c r="I549" s="28">
        <f>100-100</f>
        <v>0</v>
      </c>
      <c r="J549" s="51"/>
      <c r="K549" s="51"/>
      <c r="L549" s="51"/>
      <c r="M549" s="51"/>
      <c r="N549" s="51"/>
      <c r="O549" s="28">
        <f>SUM(P549:R549)</f>
        <v>0</v>
      </c>
      <c r="P549" s="51"/>
      <c r="Q549" s="51"/>
      <c r="R549" s="51"/>
      <c r="U549"/>
      <c r="ID549" s="3"/>
      <c r="IE549"/>
      <c r="IF549"/>
      <c r="IG549"/>
    </row>
    <row r="550" spans="1:241" ht="12.75">
      <c r="A550" s="25"/>
      <c r="B550" s="21"/>
      <c r="C550" s="25">
        <v>4260</v>
      </c>
      <c r="D550" s="29" t="s">
        <v>62</v>
      </c>
      <c r="E550" s="27">
        <v>2556</v>
      </c>
      <c r="F550" s="28">
        <f>SUM(G550,O550)</f>
        <v>2555.78</v>
      </c>
      <c r="G550" s="28">
        <f>SUM(H550:N550)</f>
        <v>2555.78</v>
      </c>
      <c r="H550" s="28"/>
      <c r="I550" s="28">
        <v>2555.78</v>
      </c>
      <c r="J550" s="28"/>
      <c r="K550" s="28"/>
      <c r="L550" s="28"/>
      <c r="M550" s="28"/>
      <c r="N550" s="28"/>
      <c r="O550" s="28">
        <f>SUM(P550:R550)</f>
        <v>0</v>
      </c>
      <c r="P550" s="28"/>
      <c r="Q550" s="28"/>
      <c r="R550" s="28"/>
      <c r="U550"/>
      <c r="ID550" s="3"/>
      <c r="IE550"/>
      <c r="IF550"/>
      <c r="IG550"/>
    </row>
    <row r="551" spans="1:241" ht="12.75">
      <c r="A551" s="25"/>
      <c r="B551" s="21"/>
      <c r="C551" s="25">
        <v>4300</v>
      </c>
      <c r="D551" s="29" t="s">
        <v>63</v>
      </c>
      <c r="E551" s="27">
        <v>1856</v>
      </c>
      <c r="F551" s="28">
        <f>SUM(G551,O551)</f>
        <v>1856.46</v>
      </c>
      <c r="G551" s="28">
        <f>SUM(H551:N551)</f>
        <v>1856.46</v>
      </c>
      <c r="H551" s="28"/>
      <c r="I551" s="28">
        <v>1856.46</v>
      </c>
      <c r="J551" s="28"/>
      <c r="K551" s="28"/>
      <c r="L551" s="28"/>
      <c r="M551" s="28"/>
      <c r="N551" s="28"/>
      <c r="O551" s="28">
        <f>SUM(P551:R551)</f>
        <v>0</v>
      </c>
      <c r="P551" s="28"/>
      <c r="Q551" s="28"/>
      <c r="R551" s="28"/>
      <c r="U551"/>
      <c r="ID551" s="3"/>
      <c r="IE551"/>
      <c r="IF551"/>
      <c r="IG551"/>
    </row>
    <row r="552" spans="1:241" ht="12.75">
      <c r="A552" s="21"/>
      <c r="B552" s="21"/>
      <c r="C552" s="25">
        <v>4350</v>
      </c>
      <c r="D552" s="29" t="s">
        <v>77</v>
      </c>
      <c r="E552" s="27">
        <v>702</v>
      </c>
      <c r="F552" s="28">
        <f>SUM(G552,O552)</f>
        <v>701.78</v>
      </c>
      <c r="G552" s="28">
        <f>SUM(H552:N552)</f>
        <v>701.78</v>
      </c>
      <c r="H552" s="28"/>
      <c r="I552" s="28">
        <v>701.78</v>
      </c>
      <c r="J552" s="28"/>
      <c r="K552" s="28"/>
      <c r="L552" s="28"/>
      <c r="M552" s="28"/>
      <c r="N552" s="28"/>
      <c r="O552" s="28">
        <f>SUM(P552:R552)</f>
        <v>0</v>
      </c>
      <c r="P552" s="28"/>
      <c r="Q552" s="28"/>
      <c r="R552" s="28"/>
      <c r="U552"/>
      <c r="ID552" s="3"/>
      <c r="IE552"/>
      <c r="IF552"/>
      <c r="IG552"/>
    </row>
    <row r="553" spans="1:241" ht="21.75">
      <c r="A553" s="25"/>
      <c r="B553" s="25"/>
      <c r="C553" s="25">
        <v>4370</v>
      </c>
      <c r="D553" s="29" t="s">
        <v>79</v>
      </c>
      <c r="E553" s="27">
        <v>643</v>
      </c>
      <c r="F553" s="28">
        <f>SUM(G553,O553)</f>
        <v>642.47</v>
      </c>
      <c r="G553" s="28">
        <f>SUM(H553:N553)</f>
        <v>642.47</v>
      </c>
      <c r="H553" s="28"/>
      <c r="I553" s="28">
        <v>642.47</v>
      </c>
      <c r="J553" s="28"/>
      <c r="K553" s="28"/>
      <c r="L553" s="28"/>
      <c r="M553" s="28"/>
      <c r="N553" s="28"/>
      <c r="O553" s="28">
        <f>SUM(P553:R553)</f>
        <v>0</v>
      </c>
      <c r="P553" s="28"/>
      <c r="Q553" s="28"/>
      <c r="R553" s="28"/>
      <c r="U553"/>
      <c r="ID553" s="3"/>
      <c r="IE553"/>
      <c r="IF553"/>
      <c r="IG553"/>
    </row>
    <row r="554" spans="1:241" ht="12.75">
      <c r="A554" s="25"/>
      <c r="B554" s="25"/>
      <c r="C554" s="25">
        <v>4430</v>
      </c>
      <c r="D554" s="29" t="s">
        <v>40</v>
      </c>
      <c r="E554" s="27">
        <v>549</v>
      </c>
      <c r="F554" s="28">
        <f>SUM(G554,O554)</f>
        <v>549</v>
      </c>
      <c r="G554" s="28">
        <f>SUM(H554:N554)</f>
        <v>549</v>
      </c>
      <c r="H554" s="28"/>
      <c r="I554" s="28">
        <f>1500-500-451</f>
        <v>549</v>
      </c>
      <c r="J554" s="28"/>
      <c r="K554" s="28"/>
      <c r="L554" s="28"/>
      <c r="M554" s="28"/>
      <c r="N554" s="28"/>
      <c r="O554" s="28">
        <f>SUM(P554:R554)</f>
        <v>0</v>
      </c>
      <c r="P554" s="28"/>
      <c r="Q554" s="28"/>
      <c r="R554" s="28"/>
      <c r="U554"/>
      <c r="ID554" s="3"/>
      <c r="IE554"/>
      <c r="IF554"/>
      <c r="IG554"/>
    </row>
    <row r="555" spans="1:241" ht="21.75">
      <c r="A555" s="25"/>
      <c r="B555" s="25"/>
      <c r="C555" s="25">
        <v>4440</v>
      </c>
      <c r="D555" s="29" t="s">
        <v>80</v>
      </c>
      <c r="E555" s="27">
        <v>1048</v>
      </c>
      <c r="F555" s="28">
        <f>SUM(G555,O555)</f>
        <v>1047.84</v>
      </c>
      <c r="G555" s="28">
        <f>SUM(H555:N555)</f>
        <v>1047.84</v>
      </c>
      <c r="H555" s="28"/>
      <c r="I555" s="28"/>
      <c r="J555" s="28"/>
      <c r="K555" s="28">
        <v>1047.84</v>
      </c>
      <c r="L555" s="28"/>
      <c r="M555" s="28"/>
      <c r="N555" s="28"/>
      <c r="O555" s="28">
        <f>SUM(P555:R555)</f>
        <v>0</v>
      </c>
      <c r="P555" s="28"/>
      <c r="Q555" s="28"/>
      <c r="R555" s="28"/>
      <c r="U555"/>
      <c r="ID555" s="3"/>
      <c r="IE555"/>
      <c r="IF555"/>
      <c r="IG555"/>
    </row>
    <row r="556" spans="1:241" ht="12.75">
      <c r="A556" s="25"/>
      <c r="B556" s="25"/>
      <c r="C556" s="25">
        <v>4480</v>
      </c>
      <c r="D556" s="29" t="s">
        <v>132</v>
      </c>
      <c r="E556" s="27">
        <v>128</v>
      </c>
      <c r="F556" s="28">
        <f>SUM(G556,O556)</f>
        <v>128</v>
      </c>
      <c r="G556" s="28">
        <f>SUM(H556:N556)</f>
        <v>128</v>
      </c>
      <c r="H556" s="28"/>
      <c r="I556" s="28">
        <f>500-368-4</f>
        <v>128</v>
      </c>
      <c r="J556" s="28"/>
      <c r="K556" s="28"/>
      <c r="L556" s="28"/>
      <c r="M556" s="28"/>
      <c r="N556" s="28"/>
      <c r="O556" s="28">
        <f>SUM(P556:R556)</f>
        <v>0</v>
      </c>
      <c r="P556" s="28"/>
      <c r="Q556" s="28"/>
      <c r="R556" s="28"/>
      <c r="U556"/>
      <c r="ID556" s="3"/>
      <c r="IE556"/>
      <c r="IF556"/>
      <c r="IG556"/>
    </row>
    <row r="557" spans="1:241" ht="12.75">
      <c r="A557" s="25"/>
      <c r="B557" s="25"/>
      <c r="C557" s="25">
        <v>4740</v>
      </c>
      <c r="D557" s="29" t="s">
        <v>198</v>
      </c>
      <c r="E557" s="27">
        <v>28</v>
      </c>
      <c r="F557" s="28">
        <f>SUM(G557,O557)</f>
        <v>27.98</v>
      </c>
      <c r="G557" s="28">
        <f>SUM(H557:N557)</f>
        <v>27.98</v>
      </c>
      <c r="H557" s="28"/>
      <c r="I557" s="28">
        <v>27.98</v>
      </c>
      <c r="J557" s="28"/>
      <c r="K557" s="28"/>
      <c r="L557" s="28"/>
      <c r="M557" s="28"/>
      <c r="N557" s="28"/>
      <c r="O557" s="28">
        <f>SUM(P557:R557)</f>
        <v>0</v>
      </c>
      <c r="P557" s="28"/>
      <c r="Q557" s="28"/>
      <c r="R557" s="28"/>
      <c r="U557"/>
      <c r="ID557" s="3"/>
      <c r="IE557"/>
      <c r="IF557"/>
      <c r="IG557"/>
    </row>
    <row r="558" spans="1:241" ht="21.75">
      <c r="A558" s="25"/>
      <c r="B558" s="25"/>
      <c r="C558" s="25">
        <v>4750</v>
      </c>
      <c r="D558" s="29" t="s">
        <v>82</v>
      </c>
      <c r="E558" s="27">
        <v>2557</v>
      </c>
      <c r="F558" s="28">
        <f>SUM(G558,O558)</f>
        <v>2557.38</v>
      </c>
      <c r="G558" s="28">
        <f>SUM(H558:N558)</f>
        <v>2557.38</v>
      </c>
      <c r="H558" s="28"/>
      <c r="I558" s="28">
        <v>2557.38</v>
      </c>
      <c r="J558" s="28"/>
      <c r="K558" s="28"/>
      <c r="L558" s="28"/>
      <c r="M558" s="28"/>
      <c r="N558" s="28"/>
      <c r="O558" s="28">
        <f>SUM(P558:R558)</f>
        <v>0</v>
      </c>
      <c r="P558" s="28"/>
      <c r="Q558" s="28"/>
      <c r="R558" s="28"/>
      <c r="U558"/>
      <c r="ID558" s="3"/>
      <c r="IE558"/>
      <c r="IF558"/>
      <c r="IG558"/>
    </row>
    <row r="559" spans="1:241" ht="12.75">
      <c r="A559" s="25"/>
      <c r="B559" s="21">
        <v>92120</v>
      </c>
      <c r="C559" s="21"/>
      <c r="D559" s="42" t="s">
        <v>199</v>
      </c>
      <c r="E559" s="23">
        <v>70000</v>
      </c>
      <c r="F559" s="24">
        <f>SUM(F560)</f>
        <v>68696.5</v>
      </c>
      <c r="G559" s="23">
        <f>SUM(G560)</f>
        <v>68696.5</v>
      </c>
      <c r="H559" s="24">
        <f>SUM(H560)</f>
        <v>0</v>
      </c>
      <c r="I559" s="24">
        <f>SUM(I560)</f>
        <v>0</v>
      </c>
      <c r="J559" s="24">
        <f>SUM(J560)</f>
        <v>68696.5</v>
      </c>
      <c r="K559" s="24">
        <f>SUM(K560)</f>
        <v>0</v>
      </c>
      <c r="L559" s="24">
        <f>SUM(L560)</f>
        <v>0</v>
      </c>
      <c r="M559" s="24">
        <f>SUM(M560)</f>
        <v>0</v>
      </c>
      <c r="N559" s="24">
        <f>SUM(N560)</f>
        <v>0</v>
      </c>
      <c r="O559" s="24">
        <f>SUM(O560)</f>
        <v>0</v>
      </c>
      <c r="P559" s="24">
        <f>SUM(P560)</f>
        <v>0</v>
      </c>
      <c r="Q559" s="24">
        <f>SUM(Q560)</f>
        <v>0</v>
      </c>
      <c r="R559" s="24">
        <f>SUM(R560)</f>
        <v>0</v>
      </c>
      <c r="U559"/>
      <c r="ID559" s="3"/>
      <c r="IE559"/>
      <c r="IF559"/>
      <c r="IG559"/>
    </row>
    <row r="560" spans="1:241" ht="21.75">
      <c r="A560" s="25"/>
      <c r="B560" s="25"/>
      <c r="C560" s="25">
        <v>2720</v>
      </c>
      <c r="D560" s="29" t="s">
        <v>200</v>
      </c>
      <c r="E560" s="27">
        <v>70000</v>
      </c>
      <c r="F560" s="28">
        <f>SUM(G560,O560)</f>
        <v>68696.5</v>
      </c>
      <c r="G560" s="28">
        <f>SUM(H560:N560)</f>
        <v>68696.5</v>
      </c>
      <c r="H560" s="28"/>
      <c r="I560" s="28"/>
      <c r="J560" s="28">
        <v>68696.5</v>
      </c>
      <c r="K560" s="28"/>
      <c r="L560" s="28"/>
      <c r="M560" s="28"/>
      <c r="N560" s="28"/>
      <c r="O560" s="28">
        <f>SUM(P560:R560)</f>
        <v>0</v>
      </c>
      <c r="P560" s="28"/>
      <c r="Q560" s="28"/>
      <c r="R560" s="28"/>
      <c r="U560"/>
      <c r="ID560" s="3"/>
      <c r="IE560"/>
      <c r="IF560"/>
      <c r="IG560"/>
    </row>
    <row r="561" spans="1:241" ht="12.75">
      <c r="A561" s="21"/>
      <c r="B561" s="21">
        <v>92195</v>
      </c>
      <c r="C561" s="21"/>
      <c r="D561" s="42" t="s">
        <v>201</v>
      </c>
      <c r="E561" s="23">
        <v>1667272</v>
      </c>
      <c r="F561" s="24">
        <f>SUM(F562:F584)</f>
        <v>697722</v>
      </c>
      <c r="G561" s="23">
        <f>SUM(G562:G584)</f>
        <v>547722</v>
      </c>
      <c r="H561" s="24">
        <f>SUM(H562:H584)</f>
        <v>195907.43</v>
      </c>
      <c r="I561" s="24">
        <f>SUM(I562:I584)</f>
        <v>281256.7</v>
      </c>
      <c r="J561" s="24">
        <f>SUM(J562:J584)</f>
        <v>63000</v>
      </c>
      <c r="K561" s="24">
        <f>SUM(K562:K584)</f>
        <v>7557.87</v>
      </c>
      <c r="L561" s="24">
        <f>SUM(L562:L584)</f>
        <v>0</v>
      </c>
      <c r="M561" s="24">
        <f>SUM(M562:M584)</f>
        <v>0</v>
      </c>
      <c r="N561" s="24">
        <f>SUM(N562:N584)</f>
        <v>0</v>
      </c>
      <c r="O561" s="24">
        <f>SUM(O562:O584)</f>
        <v>150000</v>
      </c>
      <c r="P561" s="24">
        <f>SUM(P562:P584)</f>
        <v>0</v>
      </c>
      <c r="Q561" s="24">
        <f>SUM(Q562:Q584)</f>
        <v>150000</v>
      </c>
      <c r="R561" s="24">
        <f>SUM(R562:R584)</f>
        <v>0</v>
      </c>
      <c r="U561"/>
      <c r="ID561" s="3"/>
      <c r="IE561"/>
      <c r="IF561"/>
      <c r="IG561"/>
    </row>
    <row r="562" spans="1:241" ht="12.75">
      <c r="A562" s="21"/>
      <c r="B562" s="21"/>
      <c r="C562" s="25">
        <v>2830</v>
      </c>
      <c r="D562" s="29" t="s">
        <v>177</v>
      </c>
      <c r="E562" s="27">
        <v>63000</v>
      </c>
      <c r="F562" s="28">
        <f>SUM(G562,O562)</f>
        <v>63000</v>
      </c>
      <c r="G562" s="28">
        <f>SUM(H562:N562)</f>
        <v>63000</v>
      </c>
      <c r="H562" s="28"/>
      <c r="I562" s="28"/>
      <c r="J562" s="28">
        <v>63000</v>
      </c>
      <c r="K562" s="28"/>
      <c r="L562" s="28"/>
      <c r="M562" s="28"/>
      <c r="N562" s="28"/>
      <c r="O562" s="28">
        <f>SUM(P562:R562)</f>
        <v>0</v>
      </c>
      <c r="P562" s="28"/>
      <c r="Q562" s="28"/>
      <c r="R562" s="28"/>
      <c r="U562"/>
      <c r="ID562" s="3"/>
      <c r="IE562"/>
      <c r="IF562"/>
      <c r="IG562"/>
    </row>
    <row r="563" spans="1:241" ht="21.75">
      <c r="A563" s="21"/>
      <c r="B563" s="21"/>
      <c r="C563" s="25">
        <v>3020</v>
      </c>
      <c r="D563" s="29" t="s">
        <v>47</v>
      </c>
      <c r="E563" s="27">
        <v>1300</v>
      </c>
      <c r="F563" s="28">
        <f>SUM(G563,O563)</f>
        <v>1300.83</v>
      </c>
      <c r="G563" s="28">
        <f>SUM(H563:N563)</f>
        <v>1300.83</v>
      </c>
      <c r="H563" s="28"/>
      <c r="I563" s="28"/>
      <c r="J563" s="28"/>
      <c r="K563" s="28">
        <v>1300.83</v>
      </c>
      <c r="L563" s="28"/>
      <c r="M563" s="28"/>
      <c r="N563" s="28"/>
      <c r="O563" s="28">
        <f>SUM(P563:R563)</f>
        <v>0</v>
      </c>
      <c r="P563" s="28"/>
      <c r="Q563" s="28"/>
      <c r="R563" s="28"/>
      <c r="U563"/>
      <c r="ID563" s="3"/>
      <c r="IE563"/>
      <c r="IF563"/>
      <c r="IG563"/>
    </row>
    <row r="564" spans="1:241" ht="12.75">
      <c r="A564" s="21"/>
      <c r="B564" s="21"/>
      <c r="C564" s="25">
        <v>4010</v>
      </c>
      <c r="D564" s="29" t="s">
        <v>48</v>
      </c>
      <c r="E564" s="27">
        <v>154928</v>
      </c>
      <c r="F564" s="28">
        <f>SUM(G564,O564)</f>
        <v>154927.68</v>
      </c>
      <c r="G564" s="28">
        <f>SUM(H564:N564)</f>
        <v>154927.68</v>
      </c>
      <c r="H564" s="28">
        <v>154927.68</v>
      </c>
      <c r="I564" s="28"/>
      <c r="J564" s="28"/>
      <c r="K564" s="28"/>
      <c r="L564" s="28"/>
      <c r="M564" s="28"/>
      <c r="N564" s="28"/>
      <c r="O564" s="28">
        <f>SUM(P564:R564)</f>
        <v>0</v>
      </c>
      <c r="P564" s="28"/>
      <c r="Q564" s="28"/>
      <c r="R564" s="28"/>
      <c r="S564" s="49"/>
      <c r="U564"/>
      <c r="ID564" s="3"/>
      <c r="IE564"/>
      <c r="IF564"/>
      <c r="IG564"/>
    </row>
    <row r="565" spans="1:241" ht="12.75">
      <c r="A565" s="21"/>
      <c r="B565" s="21"/>
      <c r="C565" s="25">
        <v>4040</v>
      </c>
      <c r="D565" s="29" t="s">
        <v>68</v>
      </c>
      <c r="E565" s="27">
        <v>13007</v>
      </c>
      <c r="F565" s="28">
        <f>SUM(G565,O565)</f>
        <v>13006.67</v>
      </c>
      <c r="G565" s="28">
        <f>SUM(H565:N565)</f>
        <v>13006.67</v>
      </c>
      <c r="H565" s="28">
        <v>13006.67</v>
      </c>
      <c r="I565" s="28"/>
      <c r="J565" s="28"/>
      <c r="K565" s="28"/>
      <c r="L565" s="28"/>
      <c r="M565" s="28"/>
      <c r="N565" s="28"/>
      <c r="O565" s="28">
        <f>SUM(P565:R565)</f>
        <v>0</v>
      </c>
      <c r="P565" s="28"/>
      <c r="Q565" s="28"/>
      <c r="R565" s="28"/>
      <c r="U565"/>
      <c r="ID565" s="3"/>
      <c r="IE565"/>
      <c r="IF565"/>
      <c r="IG565"/>
    </row>
    <row r="566" spans="1:241" ht="12.75">
      <c r="A566" s="21"/>
      <c r="B566" s="21"/>
      <c r="C566" s="25">
        <v>4110</v>
      </c>
      <c r="D566" s="29" t="s">
        <v>36</v>
      </c>
      <c r="E566" s="27">
        <v>24200</v>
      </c>
      <c r="F566" s="28">
        <f>SUM(G566,O566)</f>
        <v>24200</v>
      </c>
      <c r="G566" s="28">
        <f>SUM(H566:N566)</f>
        <v>24200</v>
      </c>
      <c r="H566" s="28">
        <f>27200-3000</f>
        <v>24200</v>
      </c>
      <c r="I566" s="28"/>
      <c r="J566" s="28"/>
      <c r="K566" s="28"/>
      <c r="L566" s="28"/>
      <c r="M566" s="28"/>
      <c r="N566" s="28"/>
      <c r="O566" s="28">
        <f>SUM(P566:R566)</f>
        <v>0</v>
      </c>
      <c r="P566" s="28"/>
      <c r="Q566" s="28"/>
      <c r="R566" s="28"/>
      <c r="U566"/>
      <c r="ID566" s="3"/>
      <c r="IE566"/>
      <c r="IF566"/>
      <c r="IG566"/>
    </row>
    <row r="567" spans="1:241" ht="12.75">
      <c r="A567" s="21"/>
      <c r="B567" s="21"/>
      <c r="C567" s="25">
        <v>4120</v>
      </c>
      <c r="D567" s="29" t="s">
        <v>37</v>
      </c>
      <c r="E567" s="27">
        <v>3772</v>
      </c>
      <c r="F567" s="28">
        <f>SUM(G567,O567)</f>
        <v>3773.08</v>
      </c>
      <c r="G567" s="28">
        <f>SUM(H567:N567)</f>
        <v>3773.08</v>
      </c>
      <c r="H567" s="28">
        <v>3773.08</v>
      </c>
      <c r="I567" s="28"/>
      <c r="J567" s="28"/>
      <c r="K567" s="28"/>
      <c r="L567" s="28"/>
      <c r="M567" s="28"/>
      <c r="N567" s="28"/>
      <c r="O567" s="28">
        <f>SUM(P567:R567)</f>
        <v>0</v>
      </c>
      <c r="P567" s="28"/>
      <c r="Q567" s="28"/>
      <c r="R567" s="28"/>
      <c r="U567"/>
      <c r="ID567" s="3"/>
      <c r="IE567"/>
      <c r="IF567"/>
      <c r="IG567"/>
    </row>
    <row r="568" spans="1:241" ht="12.75">
      <c r="A568" s="21"/>
      <c r="B568" s="21"/>
      <c r="C568" s="25">
        <v>4210</v>
      </c>
      <c r="D568" s="29" t="s">
        <v>71</v>
      </c>
      <c r="E568" s="27">
        <v>164566</v>
      </c>
      <c r="F568" s="28">
        <f>SUM(G568,O568)</f>
        <v>164566.45</v>
      </c>
      <c r="G568" s="28">
        <f>SUM(H568:N568)</f>
        <v>164566.45</v>
      </c>
      <c r="H568" s="28"/>
      <c r="I568" s="28">
        <v>164566.45</v>
      </c>
      <c r="J568" s="28"/>
      <c r="K568" s="28"/>
      <c r="L568" s="28"/>
      <c r="M568" s="28"/>
      <c r="N568" s="28"/>
      <c r="O568" s="28">
        <f>SUM(P568:R568)</f>
        <v>0</v>
      </c>
      <c r="P568" s="28"/>
      <c r="Q568" s="28"/>
      <c r="R568" s="28"/>
      <c r="U568"/>
      <c r="ID568" s="3"/>
      <c r="IE568"/>
      <c r="IF568"/>
      <c r="IG568"/>
    </row>
    <row r="569" spans="1:241" ht="12.75">
      <c r="A569" s="21"/>
      <c r="B569" s="21"/>
      <c r="C569" s="25">
        <v>4218</v>
      </c>
      <c r="D569" s="29" t="s">
        <v>71</v>
      </c>
      <c r="E569" s="27">
        <v>81500</v>
      </c>
      <c r="F569" s="28">
        <f>SUM(G569,O569)</f>
        <v>0</v>
      </c>
      <c r="G569" s="28">
        <f>SUM(H569:N569)</f>
        <v>0</v>
      </c>
      <c r="H569" s="28"/>
      <c r="I569" s="28"/>
      <c r="J569" s="28"/>
      <c r="K569" s="28"/>
      <c r="L569" s="28"/>
      <c r="M569" s="28"/>
      <c r="N569" s="28"/>
      <c r="O569" s="28">
        <f>SUM(P569:R569)</f>
        <v>0</v>
      </c>
      <c r="P569" s="28"/>
      <c r="Q569" s="28"/>
      <c r="R569" s="28"/>
      <c r="U569"/>
      <c r="ID569" s="3"/>
      <c r="IE569"/>
      <c r="IF569"/>
      <c r="IG569"/>
    </row>
    <row r="570" spans="1:241" ht="12.75">
      <c r="A570" s="21"/>
      <c r="B570" s="21"/>
      <c r="C570" s="25">
        <v>4219</v>
      </c>
      <c r="D570" s="29" t="s">
        <v>71</v>
      </c>
      <c r="E570" s="27">
        <v>34500</v>
      </c>
      <c r="F570" s="28">
        <f>SUM(G570,O570)</f>
        <v>0</v>
      </c>
      <c r="G570" s="28">
        <f>SUM(H570:N570)</f>
        <v>0</v>
      </c>
      <c r="H570" s="28"/>
      <c r="I570" s="28"/>
      <c r="J570" s="28"/>
      <c r="K570" s="28"/>
      <c r="L570" s="28"/>
      <c r="M570" s="28"/>
      <c r="N570" s="28"/>
      <c r="O570" s="28">
        <f>SUM(P570:R570)</f>
        <v>0</v>
      </c>
      <c r="P570" s="28"/>
      <c r="Q570" s="28"/>
      <c r="R570" s="28"/>
      <c r="T570" s="49"/>
      <c r="U570"/>
      <c r="V570" s="49"/>
      <c r="W570" s="49"/>
      <c r="X570" s="49"/>
      <c r="ID570" s="3"/>
      <c r="IE570"/>
      <c r="IF570"/>
      <c r="IG570"/>
    </row>
    <row r="571" spans="1:241" ht="12.75">
      <c r="A571" s="21"/>
      <c r="B571" s="21"/>
      <c r="C571" s="25">
        <v>4260</v>
      </c>
      <c r="D571" s="29" t="s">
        <v>62</v>
      </c>
      <c r="E571" s="27">
        <v>31682</v>
      </c>
      <c r="F571" s="28">
        <f>SUM(G571,O571)</f>
        <v>31681.59</v>
      </c>
      <c r="G571" s="28">
        <f>SUM(H571:N571)</f>
        <v>31681.59</v>
      </c>
      <c r="H571" s="28"/>
      <c r="I571" s="28">
        <v>31681.59</v>
      </c>
      <c r="J571" s="28"/>
      <c r="K571" s="28"/>
      <c r="L571" s="28"/>
      <c r="M571" s="28"/>
      <c r="N571" s="28"/>
      <c r="O571" s="28">
        <f>SUM(P571:R571)</f>
        <v>0</v>
      </c>
      <c r="P571" s="28"/>
      <c r="Q571" s="28"/>
      <c r="R571" s="28"/>
      <c r="U571"/>
      <c r="ID571" s="3"/>
      <c r="IE571"/>
      <c r="IF571"/>
      <c r="IG571"/>
    </row>
    <row r="572" spans="1:241" ht="12.75">
      <c r="A572" s="21"/>
      <c r="B572" s="21"/>
      <c r="C572" s="25">
        <v>4280</v>
      </c>
      <c r="D572" s="29" t="s">
        <v>76</v>
      </c>
      <c r="E572" s="27">
        <v>40</v>
      </c>
      <c r="F572" s="28">
        <f>SUM(G572,O572)</f>
        <v>40</v>
      </c>
      <c r="G572" s="28">
        <f>SUM(H572:N572)</f>
        <v>40</v>
      </c>
      <c r="H572" s="28"/>
      <c r="I572" s="28">
        <f>500-460</f>
        <v>40</v>
      </c>
      <c r="J572" s="28"/>
      <c r="K572" s="28"/>
      <c r="L572" s="28"/>
      <c r="M572" s="28"/>
      <c r="N572" s="28"/>
      <c r="O572" s="28">
        <f>SUM(P572:R572)</f>
        <v>0</v>
      </c>
      <c r="P572" s="28"/>
      <c r="Q572" s="28"/>
      <c r="R572" s="28"/>
      <c r="U572"/>
      <c r="ID572" s="3"/>
      <c r="IE572"/>
      <c r="IF572"/>
      <c r="IG572"/>
    </row>
    <row r="573" spans="1:241" ht="21.75">
      <c r="A573" s="21"/>
      <c r="B573" s="21"/>
      <c r="C573" s="25">
        <v>4300</v>
      </c>
      <c r="D573" s="29" t="s">
        <v>202</v>
      </c>
      <c r="E573" s="27">
        <v>64965</v>
      </c>
      <c r="F573" s="28">
        <f>SUM(G573,O573)</f>
        <v>61415</v>
      </c>
      <c r="G573" s="28">
        <f>SUM(H573:N573)</f>
        <v>61415</v>
      </c>
      <c r="H573" s="28"/>
      <c r="I573" s="28">
        <v>61415</v>
      </c>
      <c r="J573" s="28"/>
      <c r="K573" s="28"/>
      <c r="L573" s="28"/>
      <c r="M573" s="28"/>
      <c r="N573" s="28"/>
      <c r="O573" s="28">
        <f>SUM(P573:R573)</f>
        <v>0</v>
      </c>
      <c r="P573" s="28"/>
      <c r="Q573" s="28"/>
      <c r="R573" s="28"/>
      <c r="U573"/>
      <c r="ID573" s="3"/>
      <c r="IE573"/>
      <c r="IF573"/>
      <c r="IG573"/>
    </row>
    <row r="574" spans="1:247" s="49" customFormat="1" ht="12.75">
      <c r="A574" s="21"/>
      <c r="B574" s="21"/>
      <c r="C574" s="25">
        <v>4350</v>
      </c>
      <c r="D574" s="29" t="s">
        <v>77</v>
      </c>
      <c r="E574" s="27">
        <v>565</v>
      </c>
      <c r="F574" s="28">
        <f>SUM(G574,O574)</f>
        <v>564.65</v>
      </c>
      <c r="G574" s="28">
        <f>SUM(H574:N574)</f>
        <v>564.65</v>
      </c>
      <c r="H574" s="28"/>
      <c r="I574" s="28">
        <v>564.65</v>
      </c>
      <c r="J574" s="28"/>
      <c r="K574" s="28"/>
      <c r="L574" s="28"/>
      <c r="M574" s="28"/>
      <c r="N574" s="28"/>
      <c r="O574" s="28">
        <f>SUM(P574:R574)</f>
        <v>0</v>
      </c>
      <c r="P574" s="28"/>
      <c r="Q574" s="28"/>
      <c r="R574" s="28"/>
      <c r="S574" s="4"/>
      <c r="T574" s="4"/>
      <c r="U574"/>
      <c r="V574" s="4"/>
      <c r="W574" s="4"/>
      <c r="X574" s="4"/>
      <c r="ID574" s="59"/>
      <c r="IE574"/>
      <c r="IF574"/>
      <c r="IG574"/>
      <c r="IH574"/>
      <c r="II574"/>
      <c r="IJ574"/>
      <c r="IK574"/>
      <c r="IL574"/>
      <c r="IM574"/>
    </row>
    <row r="575" spans="1:241" ht="21.75">
      <c r="A575" s="21"/>
      <c r="B575" s="21"/>
      <c r="C575" s="25">
        <v>4370</v>
      </c>
      <c r="D575" s="29" t="s">
        <v>79</v>
      </c>
      <c r="E575" s="27">
        <v>719</v>
      </c>
      <c r="F575" s="28">
        <f>SUM(G575,O575)</f>
        <v>719.14</v>
      </c>
      <c r="G575" s="28">
        <f>SUM(H575:N575)</f>
        <v>719.14</v>
      </c>
      <c r="H575" s="28"/>
      <c r="I575" s="28">
        <v>719.14</v>
      </c>
      <c r="J575" s="28"/>
      <c r="K575" s="28"/>
      <c r="L575" s="28"/>
      <c r="M575" s="28"/>
      <c r="N575" s="28"/>
      <c r="O575" s="28">
        <f>SUM(P575:R575)</f>
        <v>0</v>
      </c>
      <c r="P575" s="28"/>
      <c r="Q575" s="28"/>
      <c r="R575" s="28"/>
      <c r="U575"/>
      <c r="ID575" s="3"/>
      <c r="IE575"/>
      <c r="IF575"/>
      <c r="IG575"/>
    </row>
    <row r="576" spans="1:241" ht="12.75">
      <c r="A576" s="21"/>
      <c r="B576" s="21"/>
      <c r="C576" s="25">
        <v>4410</v>
      </c>
      <c r="D576" s="29" t="s">
        <v>56</v>
      </c>
      <c r="E576" s="27">
        <v>620</v>
      </c>
      <c r="F576" s="28">
        <f>SUM(G576,O576)</f>
        <v>619.4</v>
      </c>
      <c r="G576" s="28">
        <f>SUM(H576:N576)</f>
        <v>619.4</v>
      </c>
      <c r="H576" s="28"/>
      <c r="I576" s="28">
        <v>619.4</v>
      </c>
      <c r="J576" s="28"/>
      <c r="K576" s="28"/>
      <c r="L576" s="28"/>
      <c r="M576" s="28"/>
      <c r="N576" s="28"/>
      <c r="O576" s="28">
        <f>SUM(P576:R576)</f>
        <v>0</v>
      </c>
      <c r="P576" s="28"/>
      <c r="Q576" s="28"/>
      <c r="R576" s="28"/>
      <c r="U576"/>
      <c r="ID576" s="3"/>
      <c r="IE576"/>
      <c r="IF576"/>
      <c r="IG576"/>
    </row>
    <row r="577" spans="1:241" ht="12.75">
      <c r="A577" s="21"/>
      <c r="B577" s="21"/>
      <c r="C577" s="25">
        <v>4430</v>
      </c>
      <c r="D577" s="50" t="s">
        <v>40</v>
      </c>
      <c r="E577" s="27">
        <v>3167</v>
      </c>
      <c r="F577" s="28">
        <f>SUM(G577,O577)</f>
        <v>3167</v>
      </c>
      <c r="G577" s="28">
        <f>SUM(H577:N577)</f>
        <v>3167</v>
      </c>
      <c r="H577" s="28"/>
      <c r="I577" s="28">
        <f>10000-5000-1833</f>
        <v>3167</v>
      </c>
      <c r="J577" s="28"/>
      <c r="K577" s="28"/>
      <c r="L577" s="28"/>
      <c r="M577" s="28"/>
      <c r="N577" s="28"/>
      <c r="O577" s="28">
        <f>SUM(P577:R577)</f>
        <v>0</v>
      </c>
      <c r="P577" s="28"/>
      <c r="Q577" s="28"/>
      <c r="R577" s="28"/>
      <c r="U577"/>
      <c r="ID577" s="3"/>
      <c r="IE577"/>
      <c r="IF577"/>
      <c r="IG577"/>
    </row>
    <row r="578" spans="1:241" ht="21.75">
      <c r="A578" s="21"/>
      <c r="B578" s="21"/>
      <c r="C578" s="25">
        <v>4440</v>
      </c>
      <c r="D578" s="29" t="s">
        <v>80</v>
      </c>
      <c r="E578" s="27">
        <v>6257</v>
      </c>
      <c r="F578" s="28">
        <f>SUM(G578,O578)</f>
        <v>6257.04</v>
      </c>
      <c r="G578" s="28">
        <f>SUM(H578:N578)</f>
        <v>6257.04</v>
      </c>
      <c r="H578" s="28"/>
      <c r="I578" s="28"/>
      <c r="J578" s="28"/>
      <c r="K578" s="28">
        <v>6257.04</v>
      </c>
      <c r="L578" s="28"/>
      <c r="M578" s="28"/>
      <c r="N578" s="28"/>
      <c r="O578" s="28">
        <f>SUM(P578:R578)</f>
        <v>0</v>
      </c>
      <c r="P578" s="28"/>
      <c r="Q578" s="28"/>
      <c r="R578" s="28"/>
      <c r="U578"/>
      <c r="ID578" s="3"/>
      <c r="IE578"/>
      <c r="IF578"/>
      <c r="IG578"/>
    </row>
    <row r="579" spans="1:241" ht="12.75">
      <c r="A579" s="21"/>
      <c r="B579" s="21"/>
      <c r="C579" s="25">
        <v>4480</v>
      </c>
      <c r="D579" s="29" t="s">
        <v>132</v>
      </c>
      <c r="E579" s="27">
        <v>17569</v>
      </c>
      <c r="F579" s="28">
        <f>SUM(G579,O579)</f>
        <v>17569</v>
      </c>
      <c r="G579" s="28">
        <f>SUM(H579:N579)</f>
        <v>17569</v>
      </c>
      <c r="H579" s="28"/>
      <c r="I579" s="28">
        <f>25000-7000-431</f>
        <v>17569</v>
      </c>
      <c r="J579" s="28"/>
      <c r="K579" s="28"/>
      <c r="L579" s="28"/>
      <c r="M579" s="28"/>
      <c r="N579" s="28"/>
      <c r="O579" s="28">
        <f>SUM(P579:R579)</f>
        <v>0</v>
      </c>
      <c r="P579" s="28"/>
      <c r="Q579" s="28"/>
      <c r="R579" s="28"/>
      <c r="U579"/>
      <c r="ID579" s="3"/>
      <c r="IE579"/>
      <c r="IF579"/>
      <c r="IG579"/>
    </row>
    <row r="580" spans="1:241" ht="21.75">
      <c r="A580" s="21"/>
      <c r="B580" s="21"/>
      <c r="C580" s="25">
        <v>4520</v>
      </c>
      <c r="D580" s="29" t="s">
        <v>203</v>
      </c>
      <c r="E580" s="27">
        <v>596</v>
      </c>
      <c r="F580" s="28">
        <f>SUM(G580,O580)</f>
        <v>595.65</v>
      </c>
      <c r="G580" s="28">
        <f>SUM(H580:N580)</f>
        <v>595.65</v>
      </c>
      <c r="H580" s="28"/>
      <c r="I580" s="28">
        <v>595.65</v>
      </c>
      <c r="J580" s="28"/>
      <c r="K580" s="28"/>
      <c r="L580" s="28"/>
      <c r="M580" s="28"/>
      <c r="N580" s="28"/>
      <c r="O580" s="28">
        <f>SUM(P580:R580)</f>
        <v>0</v>
      </c>
      <c r="P580" s="28"/>
      <c r="Q580" s="28"/>
      <c r="R580" s="28"/>
      <c r="U580"/>
      <c r="ID580" s="3"/>
      <c r="IE580"/>
      <c r="IF580"/>
      <c r="IG580"/>
    </row>
    <row r="581" spans="1:241" ht="12.75">
      <c r="A581" s="21"/>
      <c r="B581" s="21"/>
      <c r="C581" s="25">
        <v>4740</v>
      </c>
      <c r="D581" s="29" t="s">
        <v>198</v>
      </c>
      <c r="E581" s="27">
        <v>63</v>
      </c>
      <c r="F581" s="28">
        <f>SUM(G581,O581)</f>
        <v>62.71</v>
      </c>
      <c r="G581" s="28">
        <f>SUM(H581:N581)</f>
        <v>62.71</v>
      </c>
      <c r="H581" s="28"/>
      <c r="I581" s="28">
        <v>62.71</v>
      </c>
      <c r="J581" s="28"/>
      <c r="K581" s="28"/>
      <c r="L581" s="28"/>
      <c r="M581" s="28"/>
      <c r="N581" s="28"/>
      <c r="O581" s="28">
        <f>SUM(P581:R581)</f>
        <v>0</v>
      </c>
      <c r="P581" s="28"/>
      <c r="Q581" s="28"/>
      <c r="R581" s="28"/>
      <c r="U581"/>
      <c r="ID581" s="3"/>
      <c r="IE581"/>
      <c r="IF581"/>
      <c r="IG581"/>
    </row>
    <row r="582" spans="1:241" ht="21.75">
      <c r="A582" s="21"/>
      <c r="B582" s="21"/>
      <c r="C582" s="25">
        <v>4750</v>
      </c>
      <c r="D582" s="29" t="s">
        <v>82</v>
      </c>
      <c r="E582" s="27">
        <v>256</v>
      </c>
      <c r="F582" s="28">
        <f>SUM(G582,O582)</f>
        <v>256.11</v>
      </c>
      <c r="G582" s="28">
        <f>SUM(H582:N582)</f>
        <v>256.11</v>
      </c>
      <c r="H582" s="28"/>
      <c r="I582" s="28">
        <v>256.11</v>
      </c>
      <c r="J582" s="28"/>
      <c r="K582" s="28"/>
      <c r="L582" s="28"/>
      <c r="M582" s="28"/>
      <c r="N582" s="28"/>
      <c r="O582" s="28">
        <f>SUM(P582:R582)</f>
        <v>0</v>
      </c>
      <c r="P582" s="28"/>
      <c r="Q582" s="28"/>
      <c r="R582" s="28"/>
      <c r="U582"/>
      <c r="ID582" s="3"/>
      <c r="IE582"/>
      <c r="IF582"/>
      <c r="IG582"/>
    </row>
    <row r="583" spans="1:241" ht="21.75">
      <c r="A583" s="21"/>
      <c r="B583" s="21"/>
      <c r="C583" s="25">
        <v>6058</v>
      </c>
      <c r="D583" s="29" t="s">
        <v>30</v>
      </c>
      <c r="E583" s="27">
        <v>850000</v>
      </c>
      <c r="F583" s="28">
        <f>SUM(G583,O583)</f>
        <v>0</v>
      </c>
      <c r="G583" s="28">
        <f>SUM(H583:N583)</f>
        <v>0</v>
      </c>
      <c r="H583" s="28"/>
      <c r="I583" s="28"/>
      <c r="J583" s="28"/>
      <c r="K583" s="28"/>
      <c r="L583" s="28"/>
      <c r="M583" s="28"/>
      <c r="N583" s="28"/>
      <c r="O583" s="28">
        <f>SUM(P583:R583)</f>
        <v>0</v>
      </c>
      <c r="P583" s="28"/>
      <c r="Q583" s="28"/>
      <c r="R583" s="28"/>
      <c r="U583"/>
      <c r="ID583" s="3"/>
      <c r="IE583"/>
      <c r="IF583"/>
      <c r="IG583"/>
    </row>
    <row r="584" spans="1:241" ht="21.75">
      <c r="A584" s="21"/>
      <c r="B584" s="21"/>
      <c r="C584" s="25">
        <v>6059</v>
      </c>
      <c r="D584" s="29" t="s">
        <v>30</v>
      </c>
      <c r="E584" s="27">
        <v>150000</v>
      </c>
      <c r="F584" s="28">
        <f>SUM(G584,O584)</f>
        <v>150000</v>
      </c>
      <c r="G584" s="28">
        <f>SUM(H584:N584)</f>
        <v>0</v>
      </c>
      <c r="H584" s="28"/>
      <c r="I584" s="28"/>
      <c r="J584" s="28"/>
      <c r="K584" s="28"/>
      <c r="L584" s="28"/>
      <c r="M584" s="28"/>
      <c r="N584" s="28"/>
      <c r="O584" s="28">
        <f>SUM(P584:R584)</f>
        <v>150000</v>
      </c>
      <c r="P584" s="28"/>
      <c r="Q584" s="28">
        <v>150000</v>
      </c>
      <c r="R584" s="28"/>
      <c r="U584"/>
      <c r="ID584" s="3"/>
      <c r="IE584"/>
      <c r="IF584"/>
      <c r="IG584"/>
    </row>
    <row r="585" spans="1:241" ht="12.75">
      <c r="A585" s="17">
        <v>926</v>
      </c>
      <c r="B585" s="17"/>
      <c r="C585" s="17"/>
      <c r="D585" s="30" t="s">
        <v>204</v>
      </c>
      <c r="E585" s="19">
        <v>4040117</v>
      </c>
      <c r="F585" s="20">
        <f>SUM(F586,F612,F638)</f>
        <v>3976437.3000000003</v>
      </c>
      <c r="G585" s="19">
        <f>SUM(G586,G612,G638)</f>
        <v>3876437.3000000003</v>
      </c>
      <c r="H585" s="19">
        <f>SUM(H586,H612,H638)</f>
        <v>1783930.25</v>
      </c>
      <c r="I585" s="20">
        <f>SUM(I586,I612,I638)</f>
        <v>1848067.3700000003</v>
      </c>
      <c r="J585" s="20">
        <f>SUM(J586,J612,J638)</f>
        <v>179996.66</v>
      </c>
      <c r="K585" s="20">
        <f>SUM(K586,K612,K638)</f>
        <v>64443.02</v>
      </c>
      <c r="L585" s="20">
        <f>SUM(L586,L612,L638)</f>
        <v>0</v>
      </c>
      <c r="M585" s="20">
        <f>SUM(M586,M612,M638)</f>
        <v>0</v>
      </c>
      <c r="N585" s="20">
        <f>SUM(N586,N612,N638)</f>
        <v>0</v>
      </c>
      <c r="O585" s="20">
        <f>SUM(O586,O612,O638)</f>
        <v>100000</v>
      </c>
      <c r="P585" s="20">
        <f>SUM(P586,P612,P638)</f>
        <v>100000</v>
      </c>
      <c r="Q585" s="20">
        <f>SUM(Q586,Q612,Q638)</f>
        <v>0</v>
      </c>
      <c r="R585" s="20">
        <f>SUM(R586,R612,R638)</f>
        <v>0</v>
      </c>
      <c r="ID585" s="3"/>
      <c r="IE585"/>
      <c r="IF585"/>
      <c r="IG585"/>
    </row>
    <row r="586" spans="1:241" ht="12.75">
      <c r="A586" s="21"/>
      <c r="B586" s="21">
        <v>92601</v>
      </c>
      <c r="C586" s="21"/>
      <c r="D586" s="42" t="s">
        <v>205</v>
      </c>
      <c r="E586" s="23">
        <v>2470300</v>
      </c>
      <c r="F586" s="24">
        <f>SUM(F587:F611)</f>
        <v>2465863.8600000003</v>
      </c>
      <c r="G586" s="23">
        <f>SUM(G587:G611)</f>
        <v>2465863.8600000003</v>
      </c>
      <c r="H586" s="24">
        <f>SUM(H587:H611)</f>
        <v>887458.4299999999</v>
      </c>
      <c r="I586" s="24">
        <f>SUM(I587:I611)</f>
        <v>1542918.9800000002</v>
      </c>
      <c r="J586" s="24">
        <f>SUM(J587:J611)</f>
        <v>0</v>
      </c>
      <c r="K586" s="24">
        <f>SUM(K587:K611)</f>
        <v>35486.45</v>
      </c>
      <c r="L586" s="24">
        <f>SUM(L587:L611)</f>
        <v>0</v>
      </c>
      <c r="M586" s="24">
        <f>SUM(M587:M611)</f>
        <v>0</v>
      </c>
      <c r="N586" s="24">
        <f>SUM(N587:N611)</f>
        <v>0</v>
      </c>
      <c r="O586" s="24">
        <f>SUM(O587:O611)</f>
        <v>0</v>
      </c>
      <c r="P586" s="24">
        <f>SUM(P587:P611)</f>
        <v>0</v>
      </c>
      <c r="Q586" s="24">
        <f>SUM(Q587:Q611)</f>
        <v>0</v>
      </c>
      <c r="R586" s="24">
        <f>SUM(R587:R611)</f>
        <v>0</v>
      </c>
      <c r="V586"/>
      <c r="ID586" s="3"/>
      <c r="IE586"/>
      <c r="IF586"/>
      <c r="IG586"/>
    </row>
    <row r="587" spans="1:241" ht="21.75">
      <c r="A587" s="21"/>
      <c r="B587" s="21"/>
      <c r="C587" s="25">
        <v>3020</v>
      </c>
      <c r="D587" s="29" t="s">
        <v>47</v>
      </c>
      <c r="E587" s="27">
        <v>6147</v>
      </c>
      <c r="F587" s="28">
        <f>SUM(G587,O587)</f>
        <v>6146.93</v>
      </c>
      <c r="G587" s="28">
        <f>SUM(H587:N587)</f>
        <v>6146.93</v>
      </c>
      <c r="H587" s="28"/>
      <c r="I587" s="28"/>
      <c r="J587" s="28"/>
      <c r="K587" s="28">
        <v>6146.93</v>
      </c>
      <c r="L587" s="28"/>
      <c r="M587" s="28"/>
      <c r="N587" s="28"/>
      <c r="O587" s="28">
        <f>SUM(P587:R587)</f>
        <v>0</v>
      </c>
      <c r="P587" s="28"/>
      <c r="Q587" s="28"/>
      <c r="R587" s="28"/>
      <c r="V587"/>
      <c r="ID587" s="3"/>
      <c r="IE587"/>
      <c r="IF587"/>
      <c r="IG587"/>
    </row>
    <row r="588" spans="1:241" ht="12.75">
      <c r="A588" s="21"/>
      <c r="B588" s="21"/>
      <c r="C588" s="25">
        <v>4010</v>
      </c>
      <c r="D588" s="29" t="s">
        <v>48</v>
      </c>
      <c r="E588" s="27">
        <v>687835</v>
      </c>
      <c r="F588" s="28">
        <f>SUM(G588,O588)</f>
        <v>687836.25</v>
      </c>
      <c r="G588" s="28">
        <f>SUM(H588:N588)</f>
        <v>687836.25</v>
      </c>
      <c r="H588" s="28">
        <v>687836.25</v>
      </c>
      <c r="I588" s="28"/>
      <c r="J588" s="28"/>
      <c r="K588" s="28"/>
      <c r="L588" s="28"/>
      <c r="M588" s="28"/>
      <c r="N588" s="28"/>
      <c r="O588" s="28">
        <f>SUM(P588:R588)</f>
        <v>0</v>
      </c>
      <c r="P588" s="28"/>
      <c r="Q588" s="28"/>
      <c r="R588" s="28"/>
      <c r="V588"/>
      <c r="ID588" s="3"/>
      <c r="IE588"/>
      <c r="IF588"/>
      <c r="IG588"/>
    </row>
    <row r="589" spans="1:241" ht="12.75">
      <c r="A589" s="21"/>
      <c r="B589" s="21"/>
      <c r="C589" s="25">
        <v>4040</v>
      </c>
      <c r="D589" s="29" t="s">
        <v>68</v>
      </c>
      <c r="E589" s="27">
        <v>53032</v>
      </c>
      <c r="F589" s="28">
        <f>SUM(G589,O589)</f>
        <v>53032.16</v>
      </c>
      <c r="G589" s="28">
        <f>SUM(H589:N589)</f>
        <v>53032.16</v>
      </c>
      <c r="H589" s="28">
        <v>53032.16</v>
      </c>
      <c r="I589" s="28"/>
      <c r="J589" s="28"/>
      <c r="K589" s="28"/>
      <c r="L589" s="28"/>
      <c r="M589" s="28"/>
      <c r="N589" s="28"/>
      <c r="O589" s="28">
        <f>SUM(P589:R589)</f>
        <v>0</v>
      </c>
      <c r="P589" s="28"/>
      <c r="Q589" s="28"/>
      <c r="R589" s="28"/>
      <c r="V589"/>
      <c r="ID589" s="3"/>
      <c r="IE589"/>
      <c r="IF589"/>
      <c r="IG589"/>
    </row>
    <row r="590" spans="1:241" ht="12.75">
      <c r="A590" s="21"/>
      <c r="B590" s="21"/>
      <c r="C590" s="25">
        <v>4110</v>
      </c>
      <c r="D590" s="29" t="s">
        <v>36</v>
      </c>
      <c r="E590" s="27">
        <v>116558</v>
      </c>
      <c r="F590" s="28">
        <f>SUM(G590,O590)</f>
        <v>116558</v>
      </c>
      <c r="G590" s="28">
        <f>SUM(H590:N590)</f>
        <v>116558</v>
      </c>
      <c r="H590" s="28">
        <v>116558</v>
      </c>
      <c r="I590" s="28"/>
      <c r="J590" s="28"/>
      <c r="K590" s="28"/>
      <c r="L590" s="28"/>
      <c r="M590" s="28"/>
      <c r="N590" s="28"/>
      <c r="O590" s="28">
        <f>SUM(P590:R590)</f>
        <v>0</v>
      </c>
      <c r="P590" s="28"/>
      <c r="Q590" s="28"/>
      <c r="R590" s="28"/>
      <c r="V590"/>
      <c r="ID590" s="3"/>
      <c r="IE590"/>
      <c r="IF590"/>
      <c r="IG590"/>
    </row>
    <row r="591" spans="1:241" ht="12.75">
      <c r="A591" s="21"/>
      <c r="B591" s="21"/>
      <c r="C591" s="25">
        <v>4120</v>
      </c>
      <c r="D591" s="29" t="s">
        <v>37</v>
      </c>
      <c r="E591" s="27">
        <v>16082</v>
      </c>
      <c r="F591" s="28">
        <f>SUM(G591,O591)</f>
        <v>16081.84</v>
      </c>
      <c r="G591" s="28">
        <f>SUM(H591:N591)</f>
        <v>16081.84</v>
      </c>
      <c r="H591" s="28">
        <v>16081.84</v>
      </c>
      <c r="I591" s="28"/>
      <c r="J591" s="28"/>
      <c r="K591" s="28"/>
      <c r="L591" s="28"/>
      <c r="M591" s="28"/>
      <c r="N591" s="28"/>
      <c r="O591" s="28">
        <f>SUM(P591:R591)</f>
        <v>0</v>
      </c>
      <c r="P591" s="28"/>
      <c r="Q591" s="28"/>
      <c r="R591" s="28"/>
      <c r="V591"/>
      <c r="ID591" s="3"/>
      <c r="IE591"/>
      <c r="IF591"/>
      <c r="IG591"/>
    </row>
    <row r="592" spans="1:241" ht="21.75">
      <c r="A592" s="21"/>
      <c r="B592" s="21"/>
      <c r="C592" s="25">
        <v>4140</v>
      </c>
      <c r="D592" s="29" t="s">
        <v>206</v>
      </c>
      <c r="E592" s="27">
        <v>33048</v>
      </c>
      <c r="F592" s="28">
        <f>SUM(G592,O592)</f>
        <v>33048</v>
      </c>
      <c r="G592" s="28">
        <f>SUM(H592:N592)</f>
        <v>33048</v>
      </c>
      <c r="H592" s="28"/>
      <c r="I592" s="28">
        <f>40000-6952</f>
        <v>33048</v>
      </c>
      <c r="J592" s="28"/>
      <c r="K592" s="28"/>
      <c r="L592" s="28"/>
      <c r="M592" s="28"/>
      <c r="N592" s="28"/>
      <c r="O592" s="28">
        <f>SUM(P592:R592)</f>
        <v>0</v>
      </c>
      <c r="P592" s="28"/>
      <c r="Q592" s="28"/>
      <c r="R592" s="28"/>
      <c r="V592"/>
      <c r="ID592" s="3"/>
      <c r="IE592"/>
      <c r="IF592"/>
      <c r="IG592"/>
    </row>
    <row r="593" spans="1:241" ht="12.75">
      <c r="A593" s="21"/>
      <c r="B593" s="21"/>
      <c r="C593" s="25">
        <v>4170</v>
      </c>
      <c r="D593" s="29" t="s">
        <v>141</v>
      </c>
      <c r="E593" s="27">
        <v>13950</v>
      </c>
      <c r="F593" s="28">
        <f>SUM(G593,O593)</f>
        <v>13950.18</v>
      </c>
      <c r="G593" s="28">
        <f>SUM(H593:N593)</f>
        <v>13950.18</v>
      </c>
      <c r="H593" s="28">
        <v>13950.18</v>
      </c>
      <c r="I593" s="28"/>
      <c r="J593" s="28"/>
      <c r="K593" s="28"/>
      <c r="L593" s="28"/>
      <c r="M593" s="28"/>
      <c r="N593" s="28"/>
      <c r="O593" s="28">
        <f>SUM(P593:R593)</f>
        <v>0</v>
      </c>
      <c r="P593" s="28"/>
      <c r="Q593" s="28"/>
      <c r="R593" s="28"/>
      <c r="V593"/>
      <c r="ID593" s="3"/>
      <c r="IE593"/>
      <c r="IF593"/>
      <c r="IG593"/>
    </row>
    <row r="594" spans="1:241" ht="12.75">
      <c r="A594" s="21"/>
      <c r="B594" s="21"/>
      <c r="C594" s="25">
        <v>4210</v>
      </c>
      <c r="D594" s="29" t="s">
        <v>71</v>
      </c>
      <c r="E594" s="27">
        <v>368035</v>
      </c>
      <c r="F594" s="28">
        <f>SUM(G594,O594)</f>
        <v>368034.53</v>
      </c>
      <c r="G594" s="28">
        <f>SUM(H594:N594)</f>
        <v>368034.53</v>
      </c>
      <c r="H594" s="28"/>
      <c r="I594" s="28">
        <v>368034.53</v>
      </c>
      <c r="J594" s="28"/>
      <c r="K594" s="28"/>
      <c r="L594" s="28"/>
      <c r="M594" s="28"/>
      <c r="N594" s="28"/>
      <c r="O594" s="28">
        <f>SUM(P594:R594)</f>
        <v>0</v>
      </c>
      <c r="P594" s="28"/>
      <c r="Q594" s="28"/>
      <c r="R594" s="28"/>
      <c r="V594"/>
      <c r="ID594" s="3"/>
      <c r="IE594"/>
      <c r="IF594"/>
      <c r="IG594"/>
    </row>
    <row r="595" spans="1:241" ht="12.75">
      <c r="A595" s="21"/>
      <c r="B595" s="21"/>
      <c r="C595" s="25">
        <v>4230</v>
      </c>
      <c r="D595" s="29" t="s">
        <v>128</v>
      </c>
      <c r="E595" s="27">
        <v>159</v>
      </c>
      <c r="F595" s="28">
        <f>SUM(G595,O595)</f>
        <v>158.89</v>
      </c>
      <c r="G595" s="28">
        <f>SUM(H595:N595)</f>
        <v>158.89</v>
      </c>
      <c r="H595" s="28"/>
      <c r="I595" s="28">
        <v>158.89</v>
      </c>
      <c r="J595" s="28"/>
      <c r="K595" s="28"/>
      <c r="L595" s="28"/>
      <c r="M595" s="28"/>
      <c r="N595" s="28"/>
      <c r="O595" s="28">
        <f>SUM(P595:R595)</f>
        <v>0</v>
      </c>
      <c r="P595" s="28"/>
      <c r="Q595" s="28"/>
      <c r="R595" s="28"/>
      <c r="V595"/>
      <c r="ID595" s="3"/>
      <c r="IE595"/>
      <c r="IF595"/>
      <c r="IG595"/>
    </row>
    <row r="596" spans="1:241" ht="12.75">
      <c r="A596" s="21"/>
      <c r="B596" s="21"/>
      <c r="C596" s="25">
        <v>4260</v>
      </c>
      <c r="D596" s="29" t="s">
        <v>62</v>
      </c>
      <c r="E596" s="27">
        <v>196425</v>
      </c>
      <c r="F596" s="28">
        <f>SUM(G596,O596)</f>
        <v>196424.78</v>
      </c>
      <c r="G596" s="28">
        <f>SUM(H596:N596)</f>
        <v>196424.78</v>
      </c>
      <c r="H596" s="28"/>
      <c r="I596" s="28">
        <v>196424.78</v>
      </c>
      <c r="J596" s="28"/>
      <c r="K596" s="28"/>
      <c r="L596" s="28"/>
      <c r="M596" s="28"/>
      <c r="N596" s="28"/>
      <c r="O596" s="28">
        <f>SUM(P596:R596)</f>
        <v>0</v>
      </c>
      <c r="P596" s="28"/>
      <c r="Q596" s="28"/>
      <c r="R596" s="28"/>
      <c r="V596"/>
      <c r="ID596" s="3"/>
      <c r="IE596"/>
      <c r="IF596"/>
      <c r="IG596"/>
    </row>
    <row r="597" spans="1:241" ht="12.75">
      <c r="A597" s="21"/>
      <c r="B597" s="21"/>
      <c r="C597" s="25">
        <v>4270</v>
      </c>
      <c r="D597" s="29" t="s">
        <v>75</v>
      </c>
      <c r="E597" s="27">
        <v>1649</v>
      </c>
      <c r="F597" s="28">
        <f>SUM(G597,O597)</f>
        <v>1649.31</v>
      </c>
      <c r="G597" s="28">
        <f>SUM(H597:N597)</f>
        <v>1649.31</v>
      </c>
      <c r="H597" s="28"/>
      <c r="I597" s="28">
        <v>1649.31</v>
      </c>
      <c r="J597" s="28"/>
      <c r="K597" s="28"/>
      <c r="L597" s="28"/>
      <c r="M597" s="28"/>
      <c r="N597" s="28"/>
      <c r="O597" s="28">
        <f>SUM(P597:R597)</f>
        <v>0</v>
      </c>
      <c r="P597" s="28"/>
      <c r="Q597" s="28"/>
      <c r="R597" s="28"/>
      <c r="V597"/>
      <c r="ID597" s="3"/>
      <c r="IE597"/>
      <c r="IF597"/>
      <c r="IG597"/>
    </row>
    <row r="598" spans="1:241" ht="12.75">
      <c r="A598" s="21"/>
      <c r="B598" s="21"/>
      <c r="C598" s="25">
        <v>4280</v>
      </c>
      <c r="D598" s="29" t="s">
        <v>76</v>
      </c>
      <c r="E598" s="27">
        <v>960</v>
      </c>
      <c r="F598" s="28">
        <f>SUM(G598,O598)</f>
        <v>960</v>
      </c>
      <c r="G598" s="28">
        <f>SUM(H598:N598)</f>
        <v>960</v>
      </c>
      <c r="H598" s="28"/>
      <c r="I598" s="28">
        <f>1500-540</f>
        <v>960</v>
      </c>
      <c r="J598" s="28"/>
      <c r="K598" s="28"/>
      <c r="L598" s="28"/>
      <c r="M598" s="28"/>
      <c r="N598" s="28"/>
      <c r="O598" s="28">
        <f>SUM(P598:R598)</f>
        <v>0</v>
      </c>
      <c r="P598" s="28"/>
      <c r="Q598" s="28"/>
      <c r="R598" s="28"/>
      <c r="V598"/>
      <c r="ID598" s="3"/>
      <c r="IE598"/>
      <c r="IF598"/>
      <c r="IG598"/>
    </row>
    <row r="599" spans="1:241" ht="21.75">
      <c r="A599" s="21"/>
      <c r="B599" s="21"/>
      <c r="C599" s="25">
        <v>4300</v>
      </c>
      <c r="D599" s="29" t="s">
        <v>207</v>
      </c>
      <c r="E599" s="27">
        <v>69320</v>
      </c>
      <c r="F599" s="28">
        <f>SUM(G599,O599)</f>
        <v>64883.86</v>
      </c>
      <c r="G599" s="28">
        <f>SUM(H599:N599)</f>
        <v>64883.86</v>
      </c>
      <c r="H599" s="28"/>
      <c r="I599" s="28">
        <v>64883.86</v>
      </c>
      <c r="J599" s="28"/>
      <c r="K599" s="28"/>
      <c r="L599" s="28"/>
      <c r="M599" s="28"/>
      <c r="N599" s="28"/>
      <c r="O599" s="28">
        <f>SUM(P599:R599)</f>
        <v>0</v>
      </c>
      <c r="P599" s="28"/>
      <c r="Q599" s="28"/>
      <c r="R599" s="28"/>
      <c r="V599"/>
      <c r="ID599" s="3"/>
      <c r="IE599"/>
      <c r="IF599"/>
      <c r="IG599"/>
    </row>
    <row r="600" spans="1:241" ht="12.75">
      <c r="A600" s="21"/>
      <c r="B600" s="21"/>
      <c r="C600" s="25">
        <v>4350</v>
      </c>
      <c r="D600" s="29" t="s">
        <v>77</v>
      </c>
      <c r="E600" s="27">
        <v>990</v>
      </c>
      <c r="F600" s="28">
        <f>SUM(G600,O600)</f>
        <v>989.52</v>
      </c>
      <c r="G600" s="28">
        <f>SUM(H600:N600)</f>
        <v>989.52</v>
      </c>
      <c r="H600" s="28"/>
      <c r="I600" s="28">
        <v>989.52</v>
      </c>
      <c r="J600" s="28"/>
      <c r="K600" s="28"/>
      <c r="L600" s="28"/>
      <c r="M600" s="28"/>
      <c r="N600" s="28"/>
      <c r="O600" s="28">
        <f>SUM(P600:R600)</f>
        <v>0</v>
      </c>
      <c r="P600" s="28"/>
      <c r="Q600" s="28"/>
      <c r="R600" s="28"/>
      <c r="V600"/>
      <c r="ID600" s="3"/>
      <c r="IE600"/>
      <c r="IF600"/>
      <c r="IG600"/>
    </row>
    <row r="601" spans="1:241" ht="21.75">
      <c r="A601" s="25"/>
      <c r="B601" s="25"/>
      <c r="C601" s="25">
        <v>4360</v>
      </c>
      <c r="D601" s="29" t="s">
        <v>78</v>
      </c>
      <c r="E601" s="27">
        <v>2744</v>
      </c>
      <c r="F601" s="28">
        <f>SUM(G601,O601)</f>
        <v>2744.27</v>
      </c>
      <c r="G601" s="28">
        <f>SUM(H601:N601)</f>
        <v>2744.27</v>
      </c>
      <c r="H601" s="28"/>
      <c r="I601" s="28">
        <v>2744.27</v>
      </c>
      <c r="J601" s="28"/>
      <c r="K601" s="28"/>
      <c r="L601" s="28"/>
      <c r="M601" s="28"/>
      <c r="N601" s="28"/>
      <c r="O601" s="28">
        <f>SUM(P601:R601)</f>
        <v>0</v>
      </c>
      <c r="P601" s="28"/>
      <c r="Q601" s="28"/>
      <c r="R601" s="28"/>
      <c r="V601"/>
      <c r="ID601" s="3"/>
      <c r="IE601"/>
      <c r="IF601"/>
      <c r="IG601"/>
    </row>
    <row r="602" spans="1:241" ht="21.75">
      <c r="A602" s="25"/>
      <c r="B602" s="25"/>
      <c r="C602" s="25">
        <v>4370</v>
      </c>
      <c r="D602" s="29" t="s">
        <v>79</v>
      </c>
      <c r="E602" s="27">
        <v>3204</v>
      </c>
      <c r="F602" s="28">
        <f>SUM(G602,O602)</f>
        <v>3203.87</v>
      </c>
      <c r="G602" s="28">
        <f>SUM(H602:N602)</f>
        <v>3203.87</v>
      </c>
      <c r="H602" s="28"/>
      <c r="I602" s="28">
        <v>3203.87</v>
      </c>
      <c r="J602" s="28"/>
      <c r="K602" s="28"/>
      <c r="L602" s="28"/>
      <c r="M602" s="28"/>
      <c r="N602" s="28"/>
      <c r="O602" s="28">
        <f>SUM(P602:R602)</f>
        <v>0</v>
      </c>
      <c r="P602" s="28"/>
      <c r="Q602" s="28"/>
      <c r="R602" s="28"/>
      <c r="V602"/>
      <c r="ID602" s="3"/>
      <c r="IE602"/>
      <c r="IF602"/>
      <c r="IG602"/>
    </row>
    <row r="603" spans="1:241" ht="12.75">
      <c r="A603" s="21"/>
      <c r="B603" s="21"/>
      <c r="C603" s="25">
        <v>4410</v>
      </c>
      <c r="D603" s="29" t="s">
        <v>56</v>
      </c>
      <c r="E603" s="27">
        <v>1069</v>
      </c>
      <c r="F603" s="28">
        <f>SUM(G603,O603)</f>
        <v>1069</v>
      </c>
      <c r="G603" s="28">
        <f>SUM(H603:N603)</f>
        <v>1069</v>
      </c>
      <c r="H603" s="28"/>
      <c r="I603" s="28">
        <f>2500-1431</f>
        <v>1069</v>
      </c>
      <c r="J603" s="28"/>
      <c r="K603" s="28"/>
      <c r="L603" s="28"/>
      <c r="M603" s="28"/>
      <c r="N603" s="28"/>
      <c r="O603" s="28">
        <f>SUM(P603:R603)</f>
        <v>0</v>
      </c>
      <c r="P603" s="28"/>
      <c r="Q603" s="28"/>
      <c r="R603" s="28"/>
      <c r="V603"/>
      <c r="ID603" s="3"/>
      <c r="IE603"/>
      <c r="IF603"/>
      <c r="IG603"/>
    </row>
    <row r="604" spans="1:241" ht="12.75">
      <c r="A604" s="21"/>
      <c r="B604" s="21"/>
      <c r="C604" s="25">
        <v>4430</v>
      </c>
      <c r="D604" s="50" t="s">
        <v>40</v>
      </c>
      <c r="E604" s="27">
        <v>4730</v>
      </c>
      <c r="F604" s="28">
        <f>SUM(G604,O604)</f>
        <v>4729.92</v>
      </c>
      <c r="G604" s="28">
        <f>SUM(H604:N604)</f>
        <v>4729.92</v>
      </c>
      <c r="H604" s="28"/>
      <c r="I604" s="28">
        <v>4729.92</v>
      </c>
      <c r="J604" s="28"/>
      <c r="K604" s="28"/>
      <c r="L604" s="28"/>
      <c r="M604" s="28"/>
      <c r="N604" s="28"/>
      <c r="O604" s="28">
        <f>SUM(P604:R604)</f>
        <v>0</v>
      </c>
      <c r="P604" s="28"/>
      <c r="Q604" s="28"/>
      <c r="R604" s="28"/>
      <c r="V604"/>
      <c r="ID604" s="3"/>
      <c r="IE604"/>
      <c r="IF604"/>
      <c r="IG604"/>
    </row>
    <row r="605" spans="1:241" ht="21.75">
      <c r="A605" s="21"/>
      <c r="B605" s="21"/>
      <c r="C605" s="25">
        <v>4440</v>
      </c>
      <c r="D605" s="29" t="s">
        <v>80</v>
      </c>
      <c r="E605" s="27">
        <v>29340</v>
      </c>
      <c r="F605" s="28">
        <f>SUM(G605,O605)</f>
        <v>29339.52</v>
      </c>
      <c r="G605" s="28">
        <f>SUM(H605:N605)</f>
        <v>29339.52</v>
      </c>
      <c r="H605" s="28"/>
      <c r="I605" s="28"/>
      <c r="J605" s="28"/>
      <c r="K605" s="28">
        <v>29339.52</v>
      </c>
      <c r="L605" s="28"/>
      <c r="M605" s="28"/>
      <c r="N605" s="28"/>
      <c r="O605" s="28">
        <f>SUM(P605:R605)</f>
        <v>0</v>
      </c>
      <c r="P605" s="28"/>
      <c r="Q605" s="28"/>
      <c r="R605" s="28"/>
      <c r="V605"/>
      <c r="ID605" s="3"/>
      <c r="IE605"/>
      <c r="IF605"/>
      <c r="IG605"/>
    </row>
    <row r="606" spans="1:241" ht="12.75">
      <c r="A606" s="21"/>
      <c r="B606" s="21"/>
      <c r="C606" s="25">
        <v>4480</v>
      </c>
      <c r="D606" s="29" t="s">
        <v>132</v>
      </c>
      <c r="E606" s="27">
        <v>33921</v>
      </c>
      <c r="F606" s="28">
        <f>SUM(G606,O606)</f>
        <v>33921</v>
      </c>
      <c r="G606" s="28">
        <f>SUM(H606:N606)</f>
        <v>33921</v>
      </c>
      <c r="H606" s="28"/>
      <c r="I606" s="28">
        <f>30000+3921</f>
        <v>33921</v>
      </c>
      <c r="J606" s="28"/>
      <c r="K606" s="28"/>
      <c r="L606" s="28"/>
      <c r="M606" s="28"/>
      <c r="N606" s="28"/>
      <c r="O606" s="28">
        <f>SUM(P606:R606)</f>
        <v>0</v>
      </c>
      <c r="P606" s="28"/>
      <c r="Q606" s="28"/>
      <c r="R606" s="28"/>
      <c r="V606"/>
      <c r="ID606" s="3"/>
      <c r="IE606"/>
      <c r="IF606"/>
      <c r="IG606"/>
    </row>
    <row r="607" spans="1:241" ht="12.75">
      <c r="A607" s="21"/>
      <c r="B607" s="21"/>
      <c r="C607" s="25">
        <v>4520</v>
      </c>
      <c r="D607" s="29" t="s">
        <v>208</v>
      </c>
      <c r="E607" s="27">
        <v>978</v>
      </c>
      <c r="F607" s="28">
        <f>SUM(G607,O607)</f>
        <v>977.86</v>
      </c>
      <c r="G607" s="28">
        <f>SUM(H607:N607)</f>
        <v>977.86</v>
      </c>
      <c r="H607" s="28"/>
      <c r="I607" s="28">
        <v>977.86</v>
      </c>
      <c r="J607" s="28"/>
      <c r="K607" s="28"/>
      <c r="L607" s="28"/>
      <c r="M607" s="28"/>
      <c r="N607" s="28"/>
      <c r="O607" s="28">
        <f>SUM(P607:R607)</f>
        <v>0</v>
      </c>
      <c r="P607" s="28"/>
      <c r="Q607" s="28"/>
      <c r="R607" s="28"/>
      <c r="V607"/>
      <c r="ID607" s="3"/>
      <c r="IE607"/>
      <c r="IF607"/>
      <c r="IG607"/>
    </row>
    <row r="608" spans="1:241" ht="12.75">
      <c r="A608" s="21"/>
      <c r="B608" s="21"/>
      <c r="C608" s="25">
        <v>4530</v>
      </c>
      <c r="D608" s="29" t="s">
        <v>209</v>
      </c>
      <c r="E608" s="27">
        <v>25986</v>
      </c>
      <c r="F608" s="28">
        <f>SUM(G608,O608)</f>
        <v>25985.75</v>
      </c>
      <c r="G608" s="28">
        <f>SUM(H608:N608)</f>
        <v>25985.75</v>
      </c>
      <c r="H608" s="28"/>
      <c r="I608" s="28">
        <v>25985.75</v>
      </c>
      <c r="J608" s="28"/>
      <c r="K608" s="28"/>
      <c r="L608" s="28"/>
      <c r="M608" s="28"/>
      <c r="N608" s="28"/>
      <c r="O608" s="28">
        <f>SUM(P608:R608)</f>
        <v>0</v>
      </c>
      <c r="P608" s="28"/>
      <c r="Q608" s="28"/>
      <c r="R608" s="28"/>
      <c r="V608"/>
      <c r="ID608" s="3"/>
      <c r="IE608"/>
      <c r="IF608"/>
      <c r="IG608"/>
    </row>
    <row r="609" spans="1:241" ht="12.75">
      <c r="A609" s="21"/>
      <c r="B609" s="21"/>
      <c r="C609" s="25">
        <v>4740</v>
      </c>
      <c r="D609" s="29" t="s">
        <v>198</v>
      </c>
      <c r="E609" s="27">
        <v>266</v>
      </c>
      <c r="F609" s="28">
        <f>SUM(G609,O609)</f>
        <v>266.29</v>
      </c>
      <c r="G609" s="28">
        <f>SUM(H609:N609)</f>
        <v>266.29</v>
      </c>
      <c r="H609" s="28"/>
      <c r="I609" s="28">
        <v>266.29</v>
      </c>
      <c r="J609" s="28"/>
      <c r="K609" s="28"/>
      <c r="L609" s="28"/>
      <c r="M609" s="28"/>
      <c r="N609" s="28"/>
      <c r="O609" s="28">
        <f>SUM(P609:R609)</f>
        <v>0</v>
      </c>
      <c r="P609" s="28"/>
      <c r="Q609" s="28"/>
      <c r="R609" s="28"/>
      <c r="V609"/>
      <c r="ID609" s="3"/>
      <c r="IE609"/>
      <c r="IF609"/>
      <c r="IG609"/>
    </row>
    <row r="610" spans="1:241" ht="21.75">
      <c r="A610" s="21"/>
      <c r="B610" s="21"/>
      <c r="C610" s="25">
        <v>4750</v>
      </c>
      <c r="D610" s="29" t="s">
        <v>82</v>
      </c>
      <c r="E610" s="27">
        <v>3872</v>
      </c>
      <c r="F610" s="28">
        <f>SUM(G610,O610)</f>
        <v>3872.13</v>
      </c>
      <c r="G610" s="28">
        <f>SUM(H610:N610)</f>
        <v>3872.13</v>
      </c>
      <c r="H610" s="28"/>
      <c r="I610" s="28">
        <v>3872.13</v>
      </c>
      <c r="J610" s="28"/>
      <c r="K610" s="28"/>
      <c r="L610" s="28"/>
      <c r="M610" s="28"/>
      <c r="N610" s="28"/>
      <c r="O610" s="28">
        <f>SUM(P610:R610)</f>
        <v>0</v>
      </c>
      <c r="P610" s="28"/>
      <c r="Q610" s="28"/>
      <c r="R610" s="28"/>
      <c r="V610"/>
      <c r="ID610" s="3"/>
      <c r="IE610"/>
      <c r="IF610"/>
      <c r="IG610"/>
    </row>
    <row r="611" spans="1:241" ht="21.75">
      <c r="A611" s="25"/>
      <c r="B611" s="25"/>
      <c r="C611" s="25">
        <v>6050</v>
      </c>
      <c r="D611" s="26" t="s">
        <v>30</v>
      </c>
      <c r="E611" s="27">
        <v>800000</v>
      </c>
      <c r="F611" s="28">
        <f>SUM(G611,O611)</f>
        <v>800000</v>
      </c>
      <c r="G611" s="28">
        <f>SUM(H611:N611)</f>
        <v>800000</v>
      </c>
      <c r="H611" s="28"/>
      <c r="I611" s="28">
        <v>800000</v>
      </c>
      <c r="J611" s="28"/>
      <c r="K611" s="28"/>
      <c r="L611" s="28"/>
      <c r="M611" s="28"/>
      <c r="N611" s="28"/>
      <c r="O611" s="28">
        <f>SUM(P611:R611)</f>
        <v>0</v>
      </c>
      <c r="P611" s="28"/>
      <c r="Q611" s="28"/>
      <c r="R611" s="28"/>
      <c r="V611"/>
      <c r="ID611" s="3"/>
      <c r="IE611"/>
      <c r="IF611"/>
      <c r="IG611"/>
    </row>
    <row r="612" spans="1:241" ht="12.75">
      <c r="A612" s="21"/>
      <c r="B612" s="21">
        <v>92604</v>
      </c>
      <c r="C612" s="21"/>
      <c r="D612" s="42" t="s">
        <v>210</v>
      </c>
      <c r="E612" s="23">
        <v>1301497</v>
      </c>
      <c r="F612" s="24">
        <f>SUM(F613:F637)</f>
        <v>1301496.9999999998</v>
      </c>
      <c r="G612" s="23">
        <f>SUM(G613:G637)</f>
        <v>1201496.9999999998</v>
      </c>
      <c r="H612" s="24">
        <f>SUM(H613:H637)</f>
        <v>879992.38</v>
      </c>
      <c r="I612" s="24">
        <f>SUM(I613:I637)</f>
        <v>292548.04999999993</v>
      </c>
      <c r="J612" s="24">
        <f>SUM(J613:J637)</f>
        <v>0</v>
      </c>
      <c r="K612" s="24">
        <f>SUM(K613:K637)</f>
        <v>28956.57</v>
      </c>
      <c r="L612" s="24">
        <f>SUM(L613:L637)</f>
        <v>0</v>
      </c>
      <c r="M612" s="24">
        <f>SUM(M613:M637)</f>
        <v>0</v>
      </c>
      <c r="N612" s="24">
        <f>SUM(N613:N637)</f>
        <v>0</v>
      </c>
      <c r="O612" s="24">
        <f>SUM(O613:O637)</f>
        <v>100000</v>
      </c>
      <c r="P612" s="24">
        <f>SUM(P613:P637)</f>
        <v>100000</v>
      </c>
      <c r="Q612" s="24">
        <f>SUM(Q613:Q637)</f>
        <v>0</v>
      </c>
      <c r="R612" s="24">
        <f>SUM(R613:R637)</f>
        <v>0</v>
      </c>
      <c r="V612"/>
      <c r="ID612" s="3"/>
      <c r="IE612"/>
      <c r="IF612"/>
      <c r="IG612"/>
    </row>
    <row r="613" spans="1:241" ht="21.75">
      <c r="A613" s="25"/>
      <c r="B613" s="25"/>
      <c r="C613" s="25">
        <v>3020</v>
      </c>
      <c r="D613" s="29" t="s">
        <v>47</v>
      </c>
      <c r="E613" s="27">
        <v>11957</v>
      </c>
      <c r="F613" s="28">
        <f>SUM(G613,O613)</f>
        <v>11956.57</v>
      </c>
      <c r="G613" s="28">
        <f>SUM(H613:N613)</f>
        <v>11956.57</v>
      </c>
      <c r="H613" s="28"/>
      <c r="I613" s="28"/>
      <c r="J613" s="28"/>
      <c r="K613" s="28">
        <v>11956.57</v>
      </c>
      <c r="L613" s="28"/>
      <c r="M613" s="28"/>
      <c r="N613" s="28"/>
      <c r="O613" s="28">
        <f>SUM(P613:R613)</f>
        <v>0</v>
      </c>
      <c r="P613" s="28"/>
      <c r="Q613" s="28"/>
      <c r="R613" s="28"/>
      <c r="V613"/>
      <c r="ID613" s="3"/>
      <c r="IE613"/>
      <c r="IF613"/>
      <c r="IG613"/>
    </row>
    <row r="614" spans="1:241" ht="12.75">
      <c r="A614" s="25"/>
      <c r="B614" s="25"/>
      <c r="C614" s="25">
        <v>4010</v>
      </c>
      <c r="D614" s="29" t="s">
        <v>48</v>
      </c>
      <c r="E614" s="27">
        <v>658538</v>
      </c>
      <c r="F614" s="28">
        <f>SUM(G614,O614)</f>
        <v>658538</v>
      </c>
      <c r="G614" s="28">
        <f>SUM(H614:N614)</f>
        <v>658538</v>
      </c>
      <c r="H614" s="28">
        <f>616700+27697+14141</f>
        <v>658538</v>
      </c>
      <c r="I614" s="28"/>
      <c r="J614" s="28"/>
      <c r="K614" s="28"/>
      <c r="L614" s="28"/>
      <c r="M614" s="28"/>
      <c r="N614" s="28"/>
      <c r="O614" s="28">
        <f>SUM(P614:R614)</f>
        <v>0</v>
      </c>
      <c r="P614" s="28"/>
      <c r="Q614" s="28"/>
      <c r="R614" s="28"/>
      <c r="V614"/>
      <c r="ID614" s="3"/>
      <c r="IE614"/>
      <c r="IF614"/>
      <c r="IG614"/>
    </row>
    <row r="615" spans="1:241" ht="12.75">
      <c r="A615" s="25"/>
      <c r="B615" s="25"/>
      <c r="C615" s="25">
        <v>4040</v>
      </c>
      <c r="D615" s="29" t="s">
        <v>68</v>
      </c>
      <c r="E615" s="27">
        <v>46726</v>
      </c>
      <c r="F615" s="28">
        <f>SUM(G615,O615)</f>
        <v>46725.79</v>
      </c>
      <c r="G615" s="28">
        <f>SUM(H615:N615)</f>
        <v>46725.79</v>
      </c>
      <c r="H615" s="28">
        <v>46725.79</v>
      </c>
      <c r="I615" s="28"/>
      <c r="J615" s="28"/>
      <c r="K615" s="28"/>
      <c r="L615" s="28"/>
      <c r="M615" s="28"/>
      <c r="N615" s="28"/>
      <c r="O615" s="28">
        <f>SUM(P615:R615)</f>
        <v>0</v>
      </c>
      <c r="P615" s="28"/>
      <c r="Q615" s="28"/>
      <c r="R615" s="28"/>
      <c r="V615"/>
      <c r="ID615" s="3"/>
      <c r="IE615"/>
      <c r="IF615"/>
      <c r="IG615"/>
    </row>
    <row r="616" spans="1:241" ht="12.75">
      <c r="A616" s="25"/>
      <c r="B616" s="25"/>
      <c r="C616" s="25">
        <v>4110</v>
      </c>
      <c r="D616" s="29" t="s">
        <v>36</v>
      </c>
      <c r="E616" s="27">
        <v>99248</v>
      </c>
      <c r="F616" s="28">
        <f>SUM(G616,O616)</f>
        <v>99248</v>
      </c>
      <c r="G616" s="28">
        <f>SUM(H616:N616)</f>
        <v>99248</v>
      </c>
      <c r="H616" s="28">
        <f>97600+11900-10252</f>
        <v>99248</v>
      </c>
      <c r="I616" s="28"/>
      <c r="J616" s="28"/>
      <c r="K616" s="28"/>
      <c r="L616" s="28"/>
      <c r="M616" s="28"/>
      <c r="N616" s="28"/>
      <c r="O616" s="28">
        <f>SUM(P616:R616)</f>
        <v>0</v>
      </c>
      <c r="P616" s="28"/>
      <c r="Q616" s="28"/>
      <c r="R616" s="28"/>
      <c r="V616"/>
      <c r="ID616" s="3"/>
      <c r="IE616"/>
      <c r="IF616"/>
      <c r="IG616"/>
    </row>
    <row r="617" spans="1:241" ht="12.75">
      <c r="A617" s="25"/>
      <c r="B617" s="25"/>
      <c r="C617" s="25">
        <v>4120</v>
      </c>
      <c r="D617" s="29" t="s">
        <v>37</v>
      </c>
      <c r="E617" s="27">
        <v>14570</v>
      </c>
      <c r="F617" s="28">
        <f>SUM(G617,O617)</f>
        <v>14570.7</v>
      </c>
      <c r="G617" s="28">
        <f>SUM(H617:N617)</f>
        <v>14570.7</v>
      </c>
      <c r="H617" s="28">
        <v>14570.7</v>
      </c>
      <c r="I617" s="28"/>
      <c r="J617" s="28"/>
      <c r="K617" s="28"/>
      <c r="L617" s="28"/>
      <c r="M617" s="28"/>
      <c r="N617" s="28"/>
      <c r="O617" s="28">
        <f>SUM(P617:R617)</f>
        <v>0</v>
      </c>
      <c r="P617" s="28"/>
      <c r="Q617" s="28"/>
      <c r="R617" s="28"/>
      <c r="V617"/>
      <c r="ID617" s="3"/>
      <c r="IE617"/>
      <c r="IF617"/>
      <c r="IG617"/>
    </row>
    <row r="618" spans="1:241" ht="12.75">
      <c r="A618" s="25"/>
      <c r="B618" s="25"/>
      <c r="C618" s="25">
        <v>4170</v>
      </c>
      <c r="D618" s="29" t="s">
        <v>111</v>
      </c>
      <c r="E618" s="27">
        <v>60910</v>
      </c>
      <c r="F618" s="28">
        <f>SUM(G618,O618)</f>
        <v>60909.89</v>
      </c>
      <c r="G618" s="28">
        <f>SUM(H618:N618)</f>
        <v>60909.89</v>
      </c>
      <c r="H618" s="28">
        <v>60909.89</v>
      </c>
      <c r="I618" s="28"/>
      <c r="J618" s="28"/>
      <c r="K618" s="28"/>
      <c r="L618" s="28"/>
      <c r="M618" s="28"/>
      <c r="N618" s="28"/>
      <c r="O618" s="28">
        <f>SUM(P618:R618)</f>
        <v>0</v>
      </c>
      <c r="P618" s="28"/>
      <c r="Q618" s="28"/>
      <c r="R618" s="28"/>
      <c r="V618"/>
      <c r="ID618" s="3"/>
      <c r="IE618"/>
      <c r="IF618"/>
      <c r="IG618"/>
    </row>
    <row r="619" spans="1:241" ht="12.75">
      <c r="A619" s="25"/>
      <c r="B619" s="25"/>
      <c r="C619" s="25">
        <v>4210</v>
      </c>
      <c r="D619" s="29" t="s">
        <v>71</v>
      </c>
      <c r="E619" s="27">
        <v>157799</v>
      </c>
      <c r="F619" s="28">
        <f>SUM(G619,O619)</f>
        <v>157799</v>
      </c>
      <c r="G619" s="28">
        <f>SUM(H619:N619)</f>
        <v>157799</v>
      </c>
      <c r="H619" s="28"/>
      <c r="I619" s="28">
        <f>102000+23000+32799</f>
        <v>157799</v>
      </c>
      <c r="J619" s="28"/>
      <c r="K619" s="28"/>
      <c r="L619" s="28"/>
      <c r="M619" s="28"/>
      <c r="N619" s="28"/>
      <c r="O619" s="28">
        <f>SUM(P619:R619)</f>
        <v>0</v>
      </c>
      <c r="P619" s="28"/>
      <c r="Q619" s="28"/>
      <c r="R619" s="28"/>
      <c r="V619"/>
      <c r="ID619" s="3"/>
      <c r="IE619"/>
      <c r="IF619"/>
      <c r="IG619"/>
    </row>
    <row r="620" spans="1:241" ht="12.75">
      <c r="A620" s="25"/>
      <c r="B620" s="25"/>
      <c r="C620" s="25">
        <v>4220</v>
      </c>
      <c r="D620" s="29" t="s">
        <v>137</v>
      </c>
      <c r="E620" s="27">
        <v>1470</v>
      </c>
      <c r="F620" s="28">
        <f>SUM(G620,O620)</f>
        <v>1470.54</v>
      </c>
      <c r="G620" s="28">
        <f>SUM(H620:N620)</f>
        <v>1470.54</v>
      </c>
      <c r="H620" s="28"/>
      <c r="I620" s="28">
        <v>1470.54</v>
      </c>
      <c r="J620" s="28"/>
      <c r="K620" s="28"/>
      <c r="L620" s="28"/>
      <c r="M620" s="28"/>
      <c r="N620" s="28"/>
      <c r="O620" s="28">
        <f>SUM(P620:R620)</f>
        <v>0</v>
      </c>
      <c r="P620" s="28"/>
      <c r="Q620" s="28"/>
      <c r="R620" s="28"/>
      <c r="V620"/>
      <c r="ID620" s="3"/>
      <c r="IE620"/>
      <c r="IF620"/>
      <c r="IG620"/>
    </row>
    <row r="621" spans="1:241" ht="12.75">
      <c r="A621" s="25"/>
      <c r="B621" s="25"/>
      <c r="C621" s="25">
        <v>4230</v>
      </c>
      <c r="D621" s="29" t="s">
        <v>128</v>
      </c>
      <c r="E621" s="27">
        <v>341</v>
      </c>
      <c r="F621" s="28">
        <f>SUM(G621,O621)</f>
        <v>341.47</v>
      </c>
      <c r="G621" s="28">
        <f>SUM(H621:N621)</f>
        <v>341.47</v>
      </c>
      <c r="H621" s="28"/>
      <c r="I621" s="28">
        <v>341.47</v>
      </c>
      <c r="J621" s="28"/>
      <c r="K621" s="28"/>
      <c r="L621" s="28"/>
      <c r="M621" s="28"/>
      <c r="N621" s="28"/>
      <c r="O621" s="28">
        <f>SUM(P621:R621)</f>
        <v>0</v>
      </c>
      <c r="P621" s="28"/>
      <c r="Q621" s="28"/>
      <c r="R621" s="28"/>
      <c r="V621"/>
      <c r="ID621" s="3"/>
      <c r="IE621"/>
      <c r="IF621"/>
      <c r="IG621"/>
    </row>
    <row r="622" spans="1:241" ht="12.75">
      <c r="A622" s="25"/>
      <c r="B622" s="25"/>
      <c r="C622" s="25">
        <v>4260</v>
      </c>
      <c r="D622" s="29" t="s">
        <v>62</v>
      </c>
      <c r="E622" s="27">
        <v>13075</v>
      </c>
      <c r="F622" s="28">
        <f>SUM(G622,O622)</f>
        <v>13074.93</v>
      </c>
      <c r="G622" s="28">
        <f>SUM(H622:N622)</f>
        <v>13074.93</v>
      </c>
      <c r="H622" s="28"/>
      <c r="I622" s="28">
        <v>13074.93</v>
      </c>
      <c r="J622" s="28"/>
      <c r="K622" s="28"/>
      <c r="L622" s="28"/>
      <c r="M622" s="28"/>
      <c r="N622" s="28"/>
      <c r="O622" s="28">
        <f>SUM(P622:R622)</f>
        <v>0</v>
      </c>
      <c r="P622" s="28"/>
      <c r="Q622" s="28"/>
      <c r="R622" s="28"/>
      <c r="V622"/>
      <c r="ID622" s="3"/>
      <c r="IE622"/>
      <c r="IF622"/>
      <c r="IG622"/>
    </row>
    <row r="623" spans="1:241" ht="12.75">
      <c r="A623" s="25"/>
      <c r="B623" s="25"/>
      <c r="C623" s="25">
        <v>4270</v>
      </c>
      <c r="D623" s="29" t="s">
        <v>75</v>
      </c>
      <c r="E623" s="27">
        <v>1720</v>
      </c>
      <c r="F623" s="28">
        <f>SUM(G623,O623)</f>
        <v>1719.65</v>
      </c>
      <c r="G623" s="28">
        <f>SUM(H623:N623)</f>
        <v>1719.65</v>
      </c>
      <c r="H623" s="28"/>
      <c r="I623" s="28">
        <v>1719.65</v>
      </c>
      <c r="J623" s="28"/>
      <c r="K623" s="28"/>
      <c r="L623" s="28"/>
      <c r="M623" s="28"/>
      <c r="N623" s="28"/>
      <c r="O623" s="28">
        <f>SUM(P623:R623)</f>
        <v>0</v>
      </c>
      <c r="P623" s="28"/>
      <c r="Q623" s="28"/>
      <c r="R623" s="28"/>
      <c r="V623"/>
      <c r="ID623" s="3"/>
      <c r="IE623"/>
      <c r="IF623"/>
      <c r="IG623"/>
    </row>
    <row r="624" spans="1:241" ht="12.75">
      <c r="A624" s="25"/>
      <c r="B624" s="25"/>
      <c r="C624" s="25">
        <v>4280</v>
      </c>
      <c r="D624" s="29" t="s">
        <v>76</v>
      </c>
      <c r="E624" s="27">
        <v>1403</v>
      </c>
      <c r="F624" s="28">
        <f>SUM(G624,O624)</f>
        <v>1402.9</v>
      </c>
      <c r="G624" s="28">
        <f>SUM(H624:N624)</f>
        <v>1402.9</v>
      </c>
      <c r="H624" s="28"/>
      <c r="I624" s="28">
        <v>1402.9</v>
      </c>
      <c r="J624" s="28"/>
      <c r="K624" s="28"/>
      <c r="L624" s="28"/>
      <c r="M624" s="28"/>
      <c r="N624" s="28"/>
      <c r="O624" s="28">
        <f>SUM(P624:R624)</f>
        <v>0</v>
      </c>
      <c r="P624" s="28"/>
      <c r="Q624" s="28"/>
      <c r="R624" s="28"/>
      <c r="V624"/>
      <c r="ID624" s="3"/>
      <c r="IE624"/>
      <c r="IF624"/>
      <c r="IG624"/>
    </row>
    <row r="625" spans="1:241" ht="12.75">
      <c r="A625" s="25"/>
      <c r="B625" s="25"/>
      <c r="C625" s="25">
        <v>4300</v>
      </c>
      <c r="D625" s="29" t="s">
        <v>63</v>
      </c>
      <c r="E625" s="27">
        <v>58400</v>
      </c>
      <c r="F625" s="28">
        <f>SUM(G625,O625)</f>
        <v>58400.14</v>
      </c>
      <c r="G625" s="28">
        <f>SUM(H625:N625)</f>
        <v>58400.14</v>
      </c>
      <c r="H625" s="28"/>
      <c r="I625" s="28">
        <v>58400.14</v>
      </c>
      <c r="J625" s="28"/>
      <c r="K625" s="28"/>
      <c r="L625" s="28"/>
      <c r="M625" s="28"/>
      <c r="N625" s="28"/>
      <c r="O625" s="28">
        <f>SUM(P625:R625)</f>
        <v>0</v>
      </c>
      <c r="P625" s="28"/>
      <c r="Q625" s="28"/>
      <c r="R625" s="28"/>
      <c r="V625"/>
      <c r="ID625" s="3"/>
      <c r="IE625"/>
      <c r="IF625"/>
      <c r="IG625"/>
    </row>
    <row r="626" spans="1:241" ht="12.75">
      <c r="A626" s="25"/>
      <c r="B626" s="25"/>
      <c r="C626" s="25">
        <v>4350</v>
      </c>
      <c r="D626" s="69" t="s">
        <v>211</v>
      </c>
      <c r="E626" s="27">
        <v>3836</v>
      </c>
      <c r="F626" s="28">
        <f>SUM(G626,O626)</f>
        <v>3835.9</v>
      </c>
      <c r="G626" s="28">
        <f>SUM(H626:N626)</f>
        <v>3835.9</v>
      </c>
      <c r="H626" s="28"/>
      <c r="I626" s="28">
        <v>3835.9</v>
      </c>
      <c r="J626" s="28"/>
      <c r="K626" s="28"/>
      <c r="L626" s="28"/>
      <c r="M626" s="28"/>
      <c r="N626" s="28"/>
      <c r="O626" s="28">
        <f>SUM(P626:R626)</f>
        <v>0</v>
      </c>
      <c r="P626" s="28"/>
      <c r="Q626" s="28"/>
      <c r="R626" s="28"/>
      <c r="V626"/>
      <c r="ID626" s="3"/>
      <c r="IE626"/>
      <c r="IF626"/>
      <c r="IG626"/>
    </row>
    <row r="627" spans="1:241" ht="21.75">
      <c r="A627" s="25"/>
      <c r="B627" s="25"/>
      <c r="C627" s="25">
        <v>4360</v>
      </c>
      <c r="D627" s="29" t="s">
        <v>78</v>
      </c>
      <c r="E627" s="27">
        <v>2392</v>
      </c>
      <c r="F627" s="28">
        <f>SUM(G627,O627)</f>
        <v>2392.23</v>
      </c>
      <c r="G627" s="28">
        <f>SUM(H627:N627)</f>
        <v>2392.23</v>
      </c>
      <c r="H627" s="28"/>
      <c r="I627" s="28">
        <v>2392.23</v>
      </c>
      <c r="J627" s="28"/>
      <c r="K627" s="28"/>
      <c r="L627" s="28"/>
      <c r="M627" s="28"/>
      <c r="N627" s="28"/>
      <c r="O627" s="28">
        <f>SUM(P627:R627)</f>
        <v>0</v>
      </c>
      <c r="P627" s="28"/>
      <c r="Q627" s="28"/>
      <c r="R627" s="28"/>
      <c r="V627"/>
      <c r="ID627" s="3"/>
      <c r="IE627"/>
      <c r="IF627"/>
      <c r="IG627"/>
    </row>
    <row r="628" spans="1:241" ht="21.75">
      <c r="A628" s="25"/>
      <c r="B628" s="25"/>
      <c r="C628" s="25">
        <v>4370</v>
      </c>
      <c r="D628" s="29" t="s">
        <v>79</v>
      </c>
      <c r="E628" s="27">
        <v>3681</v>
      </c>
      <c r="F628" s="28">
        <f>SUM(G628,O628)</f>
        <v>3681.43</v>
      </c>
      <c r="G628" s="28">
        <f>SUM(H628:N628)</f>
        <v>3681.43</v>
      </c>
      <c r="H628" s="28"/>
      <c r="I628" s="28">
        <v>3681.43</v>
      </c>
      <c r="J628" s="28"/>
      <c r="K628" s="28"/>
      <c r="L628" s="28"/>
      <c r="M628" s="28"/>
      <c r="N628" s="28"/>
      <c r="O628" s="28">
        <f>SUM(P628:R628)</f>
        <v>0</v>
      </c>
      <c r="P628" s="28"/>
      <c r="Q628" s="28"/>
      <c r="R628" s="28"/>
      <c r="V628"/>
      <c r="ID628" s="3"/>
      <c r="IE628"/>
      <c r="IF628"/>
      <c r="IG628"/>
    </row>
    <row r="629" spans="1:241" ht="12.75">
      <c r="A629" s="25"/>
      <c r="B629" s="25"/>
      <c r="C629" s="25">
        <v>4410</v>
      </c>
      <c r="D629" s="29" t="s">
        <v>56</v>
      </c>
      <c r="E629" s="27">
        <v>3584</v>
      </c>
      <c r="F629" s="28">
        <f>SUM(G629,O629)</f>
        <v>3584</v>
      </c>
      <c r="G629" s="28">
        <f>SUM(H629:N629)</f>
        <v>3584</v>
      </c>
      <c r="H629" s="28"/>
      <c r="I629" s="28">
        <f>12000-5000-3000-416</f>
        <v>3584</v>
      </c>
      <c r="J629" s="28"/>
      <c r="K629" s="28"/>
      <c r="L629" s="28"/>
      <c r="M629" s="28"/>
      <c r="N629" s="28"/>
      <c r="O629" s="28">
        <f>SUM(P629:R629)</f>
        <v>0</v>
      </c>
      <c r="P629" s="28"/>
      <c r="Q629" s="28"/>
      <c r="R629" s="28"/>
      <c r="V629"/>
      <c r="ID629" s="3"/>
      <c r="IE629"/>
      <c r="IF629"/>
      <c r="IG629"/>
    </row>
    <row r="630" spans="1:241" ht="12.75">
      <c r="A630" s="25"/>
      <c r="B630" s="25"/>
      <c r="C630" s="25">
        <v>4420</v>
      </c>
      <c r="D630" s="29" t="s">
        <v>72</v>
      </c>
      <c r="E630" s="27">
        <v>227</v>
      </c>
      <c r="F630" s="28">
        <f>SUM(G630,O630)</f>
        <v>226.8</v>
      </c>
      <c r="G630" s="28">
        <f>SUM(H630:N630)</f>
        <v>226.8</v>
      </c>
      <c r="H630" s="28"/>
      <c r="I630" s="28">
        <v>226.8</v>
      </c>
      <c r="J630" s="28"/>
      <c r="K630" s="28"/>
      <c r="L630" s="28"/>
      <c r="M630" s="28"/>
      <c r="N630" s="28"/>
      <c r="O630" s="28">
        <f>SUM(P630:R630)</f>
        <v>0</v>
      </c>
      <c r="P630" s="28"/>
      <c r="Q630" s="28"/>
      <c r="R630" s="28"/>
      <c r="V630"/>
      <c r="ID630" s="3"/>
      <c r="IE630"/>
      <c r="IF630"/>
      <c r="IG630"/>
    </row>
    <row r="631" spans="1:241" ht="12.75">
      <c r="A631" s="25"/>
      <c r="B631" s="25"/>
      <c r="C631" s="25">
        <v>4430</v>
      </c>
      <c r="D631" s="50" t="s">
        <v>40</v>
      </c>
      <c r="E631" s="27">
        <v>12073</v>
      </c>
      <c r="F631" s="28">
        <f>SUM(G631,O631)</f>
        <v>12072.59</v>
      </c>
      <c r="G631" s="28">
        <f>SUM(H631:N631)</f>
        <v>12072.59</v>
      </c>
      <c r="H631" s="28"/>
      <c r="I631" s="28">
        <v>12072.59</v>
      </c>
      <c r="J631" s="28"/>
      <c r="K631" s="28"/>
      <c r="L631" s="28"/>
      <c r="M631" s="28"/>
      <c r="N631" s="28"/>
      <c r="O631" s="28">
        <f>SUM(P631:R631)</f>
        <v>0</v>
      </c>
      <c r="P631" s="28"/>
      <c r="Q631" s="28"/>
      <c r="R631" s="28"/>
      <c r="V631"/>
      <c r="ID631" s="3"/>
      <c r="IE631"/>
      <c r="IF631"/>
      <c r="IG631"/>
    </row>
    <row r="632" spans="1:241" ht="21.75">
      <c r="A632" s="25"/>
      <c r="B632" s="25"/>
      <c r="C632" s="25">
        <v>4440</v>
      </c>
      <c r="D632" s="29" t="s">
        <v>80</v>
      </c>
      <c r="E632" s="27">
        <v>17000</v>
      </c>
      <c r="F632" s="28">
        <f>SUM(G632,O632)</f>
        <v>17000</v>
      </c>
      <c r="G632" s="28">
        <f>SUM(H632:N632)</f>
        <v>17000</v>
      </c>
      <c r="H632" s="28"/>
      <c r="I632" s="28"/>
      <c r="J632" s="28"/>
      <c r="K632" s="28">
        <v>17000</v>
      </c>
      <c r="L632" s="28"/>
      <c r="M632" s="28"/>
      <c r="N632" s="28"/>
      <c r="O632" s="28">
        <f>SUM(P632:R632)</f>
        <v>0</v>
      </c>
      <c r="P632" s="28"/>
      <c r="Q632" s="28"/>
      <c r="R632" s="28"/>
      <c r="V632"/>
      <c r="ID632" s="3"/>
      <c r="IE632"/>
      <c r="IF632"/>
      <c r="IG632"/>
    </row>
    <row r="633" spans="1:241" ht="12.75">
      <c r="A633" s="25"/>
      <c r="B633" s="25"/>
      <c r="C633" s="25">
        <v>4480</v>
      </c>
      <c r="D633" s="29" t="s">
        <v>132</v>
      </c>
      <c r="E633" s="27">
        <v>28141</v>
      </c>
      <c r="F633" s="28">
        <f>SUM(G633,O633)</f>
        <v>28141.2</v>
      </c>
      <c r="G633" s="28">
        <f>SUM(H633:N633)</f>
        <v>28141.2</v>
      </c>
      <c r="H633" s="28"/>
      <c r="I633" s="28">
        <v>28141.2</v>
      </c>
      <c r="J633" s="28"/>
      <c r="K633" s="28"/>
      <c r="L633" s="28"/>
      <c r="M633" s="28"/>
      <c r="N633" s="28"/>
      <c r="O633" s="28">
        <f>SUM(P633:R633)</f>
        <v>0</v>
      </c>
      <c r="P633" s="28"/>
      <c r="Q633" s="28"/>
      <c r="R633" s="28"/>
      <c r="V633"/>
      <c r="ID633" s="3"/>
      <c r="IE633"/>
      <c r="IF633"/>
      <c r="IG633"/>
    </row>
    <row r="634" spans="1:241" ht="12.75">
      <c r="A634" s="25"/>
      <c r="B634" s="25"/>
      <c r="C634" s="25">
        <v>4740</v>
      </c>
      <c r="D634" s="29" t="s">
        <v>198</v>
      </c>
      <c r="E634" s="27">
        <v>1220</v>
      </c>
      <c r="F634" s="28">
        <f>SUM(G634,O634)</f>
        <v>1219.44</v>
      </c>
      <c r="G634" s="28">
        <f>SUM(H634:N634)</f>
        <v>1219.44</v>
      </c>
      <c r="H634" s="28"/>
      <c r="I634" s="28">
        <v>1219.44</v>
      </c>
      <c r="J634" s="28"/>
      <c r="K634" s="28"/>
      <c r="L634" s="28"/>
      <c r="M634" s="28"/>
      <c r="N634" s="28"/>
      <c r="O634" s="28">
        <f>SUM(P634:R634)</f>
        <v>0</v>
      </c>
      <c r="P634" s="28"/>
      <c r="Q634" s="28"/>
      <c r="R634" s="28"/>
      <c r="V634"/>
      <c r="ID634" s="3"/>
      <c r="IE634"/>
      <c r="IF634"/>
      <c r="IG634"/>
    </row>
    <row r="635" spans="1:241" ht="21.75">
      <c r="A635" s="25"/>
      <c r="B635" s="25"/>
      <c r="C635" s="25">
        <v>4750</v>
      </c>
      <c r="D635" s="29" t="s">
        <v>82</v>
      </c>
      <c r="E635" s="27">
        <v>3186</v>
      </c>
      <c r="F635" s="28">
        <f>SUM(G635,O635)</f>
        <v>3185.83</v>
      </c>
      <c r="G635" s="28">
        <f>SUM(H635:N635)</f>
        <v>3185.83</v>
      </c>
      <c r="H635" s="28"/>
      <c r="I635" s="28">
        <v>3185.83</v>
      </c>
      <c r="J635" s="28"/>
      <c r="K635" s="28"/>
      <c r="L635" s="28"/>
      <c r="M635" s="28"/>
      <c r="N635" s="28"/>
      <c r="O635" s="28">
        <f>SUM(P635:R635)</f>
        <v>0</v>
      </c>
      <c r="P635" s="28"/>
      <c r="Q635" s="28"/>
      <c r="R635" s="28"/>
      <c r="V635"/>
      <c r="ID635" s="3"/>
      <c r="IE635"/>
      <c r="IF635"/>
      <c r="IG635"/>
    </row>
    <row r="636" spans="1:241" ht="21.75">
      <c r="A636" s="25"/>
      <c r="B636" s="25"/>
      <c r="C636" s="25">
        <v>6050</v>
      </c>
      <c r="D636" s="26" t="s">
        <v>30</v>
      </c>
      <c r="E636" s="27">
        <v>80000</v>
      </c>
      <c r="F636" s="28">
        <f>SUM(G636,O636)</f>
        <v>80000</v>
      </c>
      <c r="G636" s="28">
        <f>SUM(H636:N636)</f>
        <v>0</v>
      </c>
      <c r="H636" s="28"/>
      <c r="I636" s="28"/>
      <c r="J636" s="28"/>
      <c r="K636" s="28"/>
      <c r="L636" s="28"/>
      <c r="M636" s="28"/>
      <c r="N636" s="28"/>
      <c r="O636" s="28">
        <f>SUM(P636:R636)</f>
        <v>80000</v>
      </c>
      <c r="P636" s="28">
        <f>100000-20000</f>
        <v>80000</v>
      </c>
      <c r="Q636" s="28"/>
      <c r="R636" s="28"/>
      <c r="V636"/>
      <c r="ID636" s="3"/>
      <c r="IE636"/>
      <c r="IF636"/>
      <c r="IG636"/>
    </row>
    <row r="637" spans="1:241" ht="21.75">
      <c r="A637" s="25"/>
      <c r="B637" s="25"/>
      <c r="C637" s="25">
        <v>6060</v>
      </c>
      <c r="D637" s="26" t="s">
        <v>187</v>
      </c>
      <c r="E637" s="27">
        <v>20000</v>
      </c>
      <c r="F637" s="28">
        <f>SUM(G637,O637)</f>
        <v>20000</v>
      </c>
      <c r="G637" s="28">
        <f>SUM(H637:N637)</f>
        <v>0</v>
      </c>
      <c r="H637" s="28"/>
      <c r="I637" s="28"/>
      <c r="J637" s="28"/>
      <c r="K637" s="28"/>
      <c r="L637" s="28"/>
      <c r="M637" s="28"/>
      <c r="N637" s="28"/>
      <c r="O637" s="28">
        <f>SUM(P637:R637)</f>
        <v>20000</v>
      </c>
      <c r="P637" s="28">
        <v>20000</v>
      </c>
      <c r="Q637" s="28"/>
      <c r="R637" s="28"/>
      <c r="V637"/>
      <c r="ID637" s="3"/>
      <c r="IE637"/>
      <c r="IF637"/>
      <c r="IG637"/>
    </row>
    <row r="638" spans="1:241" ht="12.75">
      <c r="A638" s="21"/>
      <c r="B638" s="21">
        <v>92695</v>
      </c>
      <c r="C638" s="21"/>
      <c r="D638" s="42" t="s">
        <v>35</v>
      </c>
      <c r="E638" s="70">
        <v>268320</v>
      </c>
      <c r="F638" s="70">
        <f>SUM(F639:F644)</f>
        <v>209076.44</v>
      </c>
      <c r="G638" s="70">
        <f>SUM(G639:G644)</f>
        <v>209076.44</v>
      </c>
      <c r="H638" s="70">
        <f>SUM(H639:H644)</f>
        <v>16479.44</v>
      </c>
      <c r="I638" s="70">
        <f>SUM(I639:I644)</f>
        <v>12600.34</v>
      </c>
      <c r="J638" s="70">
        <f>SUM(J639:J644)</f>
        <v>179996.66</v>
      </c>
      <c r="K638" s="70">
        <f>SUM(K639:K644)</f>
        <v>0</v>
      </c>
      <c r="L638" s="70">
        <f>SUM(L639:L644)</f>
        <v>0</v>
      </c>
      <c r="M638" s="70">
        <f>SUM(M639:M644)</f>
        <v>0</v>
      </c>
      <c r="N638" s="70">
        <f>SUM(N639:N644)</f>
        <v>0</v>
      </c>
      <c r="O638" s="70">
        <f>SUM(O639:O644)</f>
        <v>0</v>
      </c>
      <c r="P638" s="70">
        <f>SUM(P639:P644)</f>
        <v>0</v>
      </c>
      <c r="Q638" s="70">
        <f>SUM(Q639:Q644)</f>
        <v>0</v>
      </c>
      <c r="R638" s="70">
        <f>SUM(R639:R644)</f>
        <v>0</v>
      </c>
      <c r="V638"/>
      <c r="ID638" s="3"/>
      <c r="IE638"/>
      <c r="IF638"/>
      <c r="IG638"/>
    </row>
    <row r="639" spans="1:241" ht="12.75">
      <c r="A639" s="25"/>
      <c r="B639" s="25"/>
      <c r="C639" s="25">
        <v>2830</v>
      </c>
      <c r="D639" s="29" t="s">
        <v>177</v>
      </c>
      <c r="E639" s="27">
        <v>230000</v>
      </c>
      <c r="F639" s="28">
        <f>SUM(G639,O639)</f>
        <v>179996.66</v>
      </c>
      <c r="G639" s="28">
        <f>SUM(H639:N639)</f>
        <v>179996.66</v>
      </c>
      <c r="H639" s="28"/>
      <c r="I639" s="28"/>
      <c r="J639" s="28">
        <v>179996.66</v>
      </c>
      <c r="K639" s="28"/>
      <c r="L639" s="28"/>
      <c r="M639" s="28"/>
      <c r="N639" s="28"/>
      <c r="O639" s="28">
        <f>SUM(P639:R639)</f>
        <v>0</v>
      </c>
      <c r="P639" s="28"/>
      <c r="Q639" s="28"/>
      <c r="R639" s="28"/>
      <c r="V639"/>
      <c r="ID639" s="3"/>
      <c r="IE639"/>
      <c r="IF639"/>
      <c r="IG639"/>
    </row>
    <row r="640" spans="1:241" ht="12.75">
      <c r="A640" s="25"/>
      <c r="B640" s="25"/>
      <c r="C640" s="25">
        <v>4110</v>
      </c>
      <c r="D640" s="29" t="s">
        <v>212</v>
      </c>
      <c r="E640" s="27">
        <v>1250</v>
      </c>
      <c r="F640" s="28">
        <f>SUM(G640,O640)</f>
        <v>1215.2</v>
      </c>
      <c r="G640" s="28">
        <f>SUM(H640:N640)</f>
        <v>1215.2</v>
      </c>
      <c r="H640" s="28">
        <v>1215.2</v>
      </c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V640"/>
      <c r="ID640" s="3"/>
      <c r="IE640"/>
      <c r="IF640"/>
      <c r="IG640"/>
    </row>
    <row r="641" spans="1:241" ht="12.75">
      <c r="A641" s="25"/>
      <c r="B641" s="25"/>
      <c r="C641" s="25">
        <v>4120</v>
      </c>
      <c r="D641" s="29" t="s">
        <v>213</v>
      </c>
      <c r="E641" s="27">
        <v>200</v>
      </c>
      <c r="F641" s="28">
        <f>SUM(G641,O641)</f>
        <v>196</v>
      </c>
      <c r="G641" s="28">
        <f>SUM(H641:N641)</f>
        <v>196</v>
      </c>
      <c r="H641" s="28">
        <v>196</v>
      </c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V641"/>
      <c r="ID641" s="3"/>
      <c r="IE641"/>
      <c r="IF641"/>
      <c r="IG641"/>
    </row>
    <row r="642" spans="1:241" ht="12.75">
      <c r="A642" s="25"/>
      <c r="B642" s="25"/>
      <c r="C642" s="25">
        <v>4170</v>
      </c>
      <c r="D642" s="29" t="s">
        <v>111</v>
      </c>
      <c r="E642" s="27">
        <v>15100</v>
      </c>
      <c r="F642" s="28">
        <f>SUM(G642,O642)</f>
        <v>15068.24</v>
      </c>
      <c r="G642" s="28">
        <f>SUM(H642:N642)</f>
        <v>15068.24</v>
      </c>
      <c r="H642" s="28">
        <v>15068.24</v>
      </c>
      <c r="I642" s="28"/>
      <c r="J642" s="28"/>
      <c r="K642" s="28"/>
      <c r="L642" s="28"/>
      <c r="M642" s="28"/>
      <c r="N642" s="28"/>
      <c r="O642" s="28">
        <f>SUM(P642:R642)</f>
        <v>0</v>
      </c>
      <c r="P642" s="28"/>
      <c r="Q642" s="28"/>
      <c r="R642" s="28"/>
      <c r="V642"/>
      <c r="ID642" s="3"/>
      <c r="IE642"/>
      <c r="IF642"/>
      <c r="IG642"/>
    </row>
    <row r="643" spans="1:241" ht="12.75">
      <c r="A643" s="25"/>
      <c r="B643" s="25"/>
      <c r="C643" s="25">
        <v>4210</v>
      </c>
      <c r="D643" s="29" t="s">
        <v>71</v>
      </c>
      <c r="E643" s="27">
        <v>17000</v>
      </c>
      <c r="F643" s="28">
        <f>SUM(G643,O643)</f>
        <v>7831.1</v>
      </c>
      <c r="G643" s="28">
        <f>SUM(H643:N643)</f>
        <v>7831.1</v>
      </c>
      <c r="H643" s="28"/>
      <c r="I643" s="28">
        <v>7831.1</v>
      </c>
      <c r="J643" s="28"/>
      <c r="K643" s="28"/>
      <c r="L643" s="28"/>
      <c r="M643" s="28"/>
      <c r="N643" s="28"/>
      <c r="O643" s="28">
        <f>SUM(P643:R643)</f>
        <v>0</v>
      </c>
      <c r="P643" s="28"/>
      <c r="Q643" s="28"/>
      <c r="R643" s="28"/>
      <c r="V643"/>
      <c r="ID643" s="3"/>
      <c r="IE643"/>
      <c r="IF643"/>
      <c r="IG643"/>
    </row>
    <row r="644" spans="1:241" ht="12.75">
      <c r="A644" s="25"/>
      <c r="B644" s="25"/>
      <c r="C644" s="25">
        <v>4300</v>
      </c>
      <c r="D644" s="29" t="s">
        <v>63</v>
      </c>
      <c r="E644" s="27">
        <v>4770</v>
      </c>
      <c r="F644" s="28">
        <f>SUM(G644,O644)</f>
        <v>4769.24</v>
      </c>
      <c r="G644" s="28">
        <f>SUM(H644:N644)</f>
        <v>4769.24</v>
      </c>
      <c r="H644" s="28"/>
      <c r="I644" s="28">
        <v>4769.24</v>
      </c>
      <c r="J644" s="28"/>
      <c r="K644" s="28"/>
      <c r="L644" s="28"/>
      <c r="M644" s="28"/>
      <c r="N644" s="28"/>
      <c r="O644" s="28">
        <f>SUM(P644:R644)</f>
        <v>0</v>
      </c>
      <c r="P644" s="28"/>
      <c r="Q644" s="28"/>
      <c r="R644" s="28"/>
      <c r="V644"/>
      <c r="ID644" s="3"/>
      <c r="IE644"/>
      <c r="IF644"/>
      <c r="IG644"/>
    </row>
    <row r="645" spans="1:241" ht="12.75">
      <c r="A645" s="17" t="s">
        <v>214</v>
      </c>
      <c r="B645" s="17"/>
      <c r="C645" s="17"/>
      <c r="D645" s="17"/>
      <c r="E645" s="19">
        <v>92237137.14000002</v>
      </c>
      <c r="F645" s="20">
        <f>SUM(F13,F26,F40,F48,F57,F61,F119,F143,F146,F188,F192,F198,F202,F338,F356,F445,F481,F508,F535,F585)</f>
        <v>82713065.63000001</v>
      </c>
      <c r="G645" s="19">
        <f>SUM(G13,G26,G40,G48,G57,G61,G119,G143,G146,G188,G192,G198,G202,G338,G356,G445,G481,G508,G535,G585)</f>
        <v>55279628.199999996</v>
      </c>
      <c r="H645" s="20">
        <f>SUM(H13,H26,H40,H48,H57,H61,H119,H143,H146,H188,H192,H198,H202,H338,H356,H445,H481,H508,H535,H585)</f>
        <v>23164024.050000004</v>
      </c>
      <c r="I645" s="20">
        <f>SUM(I13,I26,I40,I48,I57,I61,I119,I143,I146,I188,I192,I198,I202,I338,I356,I445,I481,I508,I535,I585)</f>
        <v>13973389.580000002</v>
      </c>
      <c r="J645" s="20">
        <f>SUM(J13,J26,J40,J48,J57,J61,J119,J143,J146,J188,J192,J198,J202,J338,J356,J445,J481,J508,J535,J585)</f>
        <v>3563772.2</v>
      </c>
      <c r="K645" s="20">
        <f>SUM(K13,K26,K40,K48,K57,K61,K119,K143,K146,K188,K192,K198,K202,K338,K356,K445,K481,K508,K535,K585)</f>
        <v>12749227.26</v>
      </c>
      <c r="L645" s="20">
        <f>SUM(L13,L26,L40,L48,L57,L61,L119,L143,L146,L188,L192,L198,L202,L338,L356,L445,L481,L508,L535,L585)</f>
        <v>586051.28</v>
      </c>
      <c r="M645" s="20">
        <f>SUM(M13,M26,M40,M48,M57,M61,M119,M143,M146,M188,M192,M198,M202,M338,M356,M445,M481,M508,M535,M585)</f>
        <v>0</v>
      </c>
      <c r="N645" s="20">
        <f>SUM(N13,N26,N40,N48,N57,N61,N119,N143,N146,N188,N192,N198,N202,N338,N356,N445,N481,N508,N535,N585)</f>
        <v>1251424.59</v>
      </c>
      <c r="O645" s="20">
        <f>SUM(O13,O26,O40,O48,O57,O61,O119,O143,O146,O188,O192,O198,O202,O338,O356,O445,O481,O508,O535,O585)</f>
        <v>27433437.43</v>
      </c>
      <c r="P645" s="20">
        <f>SUM(P13,P26,P40,P48,P57,P61,P119,P143,P146,P188,P192,P198,P202,P338,P356,P445,P481,P508,P535,P585)</f>
        <v>10307220.36</v>
      </c>
      <c r="Q645" s="20">
        <f>SUM(Q13,Q26,Q40,Q48,Q57,Q61,Q119,Q143,Q146,Q188,Q192,Q198,Q202,Q338,Q356,Q445,Q481,Q508,Q535,Q585)</f>
        <v>16787428.07</v>
      </c>
      <c r="R645" s="20">
        <f>SUM(R13,R26,R40,R48,R57,R61,R119,R143,R146,R188,R192,R198,R202,R338,R356,R445,R481,R508,R535,R585)</f>
        <v>338789</v>
      </c>
      <c r="ID645" s="3"/>
      <c r="IE645"/>
      <c r="IF645"/>
      <c r="IG645"/>
    </row>
    <row r="646" spans="7:241" ht="12.75">
      <c r="G646" s="71"/>
      <c r="ID646" s="3"/>
      <c r="IE646"/>
      <c r="IF646"/>
      <c r="IG646"/>
    </row>
    <row r="647" spans="5:241" ht="12.75">
      <c r="E647" s="72"/>
      <c r="F647" s="72"/>
      <c r="G647" s="71"/>
      <c r="ID647" s="3"/>
      <c r="IE647"/>
      <c r="IF647"/>
      <c r="IG647"/>
    </row>
    <row r="648" spans="7:241" ht="12.75">
      <c r="G648" s="71"/>
      <c r="ID648" s="3"/>
      <c r="IE648"/>
      <c r="IF648"/>
      <c r="IG648"/>
    </row>
    <row r="649" spans="4:241" ht="12.75">
      <c r="D649" s="73"/>
      <c r="G649" s="71"/>
      <c r="ID649" s="3"/>
      <c r="IE649"/>
      <c r="IF649"/>
      <c r="IG649"/>
    </row>
    <row r="650" spans="4:241" ht="12.75">
      <c r="D650" s="73"/>
      <c r="G650" s="71"/>
      <c r="ID650" s="3"/>
      <c r="IE650"/>
      <c r="IF650"/>
      <c r="IG650"/>
    </row>
    <row r="651" spans="4:241" ht="12.75">
      <c r="D651" s="73"/>
      <c r="G651" s="71"/>
      <c r="M651" s="74"/>
      <c r="ID651" s="3"/>
      <c r="IE651"/>
      <c r="IF651"/>
      <c r="IG651"/>
    </row>
    <row r="652" spans="4:241" ht="12.75">
      <c r="D652" s="73"/>
      <c r="G652" s="71"/>
      <c r="ID652" s="3"/>
      <c r="IE652"/>
      <c r="IF652"/>
      <c r="IG652"/>
    </row>
    <row r="653" spans="4:241" ht="12.75">
      <c r="D653" s="75"/>
      <c r="G653" s="71"/>
      <c r="ID653" s="3"/>
      <c r="IE653"/>
      <c r="IF653"/>
      <c r="IG653"/>
    </row>
    <row r="654" spans="7:241" ht="12.75">
      <c r="G654" s="71"/>
      <c r="ID654" s="3"/>
      <c r="IE654"/>
      <c r="IF654"/>
      <c r="IG654"/>
    </row>
    <row r="655" spans="7:241" ht="12.75">
      <c r="G655" s="71"/>
      <c r="ID655" s="3"/>
      <c r="IE655"/>
      <c r="IF655"/>
      <c r="IG655"/>
    </row>
    <row r="656" spans="7:241" ht="12.75">
      <c r="G656" s="71"/>
      <c r="ID656" s="3"/>
      <c r="IE656"/>
      <c r="IF656"/>
      <c r="IG656"/>
    </row>
    <row r="657" spans="7:241" ht="12.75">
      <c r="G657" s="71"/>
      <c r="ID657" s="3"/>
      <c r="IE657"/>
      <c r="IF657"/>
      <c r="IG657"/>
    </row>
    <row r="658" spans="7:241" ht="12.75">
      <c r="G658" s="71"/>
      <c r="ID658" s="3"/>
      <c r="IE658"/>
      <c r="IF658"/>
      <c r="IG658"/>
    </row>
    <row r="659" spans="7:241" ht="12.75">
      <c r="G659" s="71"/>
      <c r="ID659" s="3"/>
      <c r="IE659"/>
      <c r="IF659"/>
      <c r="IG659"/>
    </row>
    <row r="660" spans="7:241" ht="12.75">
      <c r="G660" s="71"/>
      <c r="ID660" s="3"/>
      <c r="IE660"/>
      <c r="IF660"/>
      <c r="IG660"/>
    </row>
    <row r="661" spans="7:241" ht="12.75">
      <c r="G661" s="71"/>
      <c r="ID661" s="3"/>
      <c r="IE661"/>
      <c r="IF661"/>
      <c r="IG661"/>
    </row>
    <row r="662" spans="7:241" ht="12.75">
      <c r="G662" s="71"/>
      <c r="ID662" s="3"/>
      <c r="IE662"/>
      <c r="IF662"/>
      <c r="IG662"/>
    </row>
    <row r="663" spans="7:241" ht="12.75">
      <c r="G663" s="71"/>
      <c r="ID663" s="3"/>
      <c r="IE663"/>
      <c r="IF663"/>
      <c r="IG663"/>
    </row>
    <row r="664" spans="7:241" ht="12.75">
      <c r="G664" s="71"/>
      <c r="ID664" s="3"/>
      <c r="IE664"/>
      <c r="IF664"/>
      <c r="IG664"/>
    </row>
    <row r="665" spans="7:241" ht="12.75">
      <c r="G665" s="71"/>
      <c r="ID665" s="3"/>
      <c r="IE665"/>
      <c r="IF665"/>
      <c r="IG665"/>
    </row>
    <row r="666" spans="7:241" ht="12.75">
      <c r="G666" s="71"/>
      <c r="ID666" s="3"/>
      <c r="IE666"/>
      <c r="IF666"/>
      <c r="IG666"/>
    </row>
    <row r="667" spans="7:241" ht="12.75">
      <c r="G667" s="71"/>
      <c r="ID667" s="3"/>
      <c r="IE667"/>
      <c r="IF667"/>
      <c r="IG667"/>
    </row>
    <row r="668" spans="7:241" ht="12.75">
      <c r="G668" s="71"/>
      <c r="ID668" s="3"/>
      <c r="IE668"/>
      <c r="IF668"/>
      <c r="IG668"/>
    </row>
    <row r="669" spans="7:241" ht="12.75">
      <c r="G669" s="71"/>
      <c r="ID669" s="3"/>
      <c r="IE669"/>
      <c r="IF669"/>
      <c r="IG669"/>
    </row>
    <row r="670" spans="7:241" ht="12.75">
      <c r="G670" s="71"/>
      <c r="ID670" s="3"/>
      <c r="IE670"/>
      <c r="IF670"/>
      <c r="IG670"/>
    </row>
    <row r="671" spans="7:241" ht="12.75">
      <c r="G671" s="71"/>
      <c r="ID671" s="3"/>
      <c r="IE671"/>
      <c r="IF671"/>
      <c r="IG671"/>
    </row>
    <row r="672" spans="7:241" ht="12.75">
      <c r="G672" s="71"/>
      <c r="ID672" s="3"/>
      <c r="IE672"/>
      <c r="IF672"/>
      <c r="IG672"/>
    </row>
    <row r="673" spans="7:241" ht="12.75">
      <c r="G673" s="71"/>
      <c r="ID673" s="3"/>
      <c r="IE673"/>
      <c r="IF673"/>
      <c r="IG673"/>
    </row>
    <row r="674" spans="7:241" ht="12.75">
      <c r="G674" s="71"/>
      <c r="ID674" s="3"/>
      <c r="IE674"/>
      <c r="IF674"/>
      <c r="IG674"/>
    </row>
    <row r="675" spans="7:241" ht="12.75">
      <c r="G675" s="71"/>
      <c r="ID675" s="3"/>
      <c r="IE675"/>
      <c r="IF675"/>
      <c r="IG675"/>
    </row>
    <row r="676" spans="238:241" ht="12.75">
      <c r="ID676" s="3"/>
      <c r="IE676"/>
      <c r="IF676"/>
      <c r="IG676"/>
    </row>
    <row r="677" spans="240:241" ht="12.75">
      <c r="IF677" s="3"/>
      <c r="IG677"/>
    </row>
  </sheetData>
  <sheetProtection selectLockedCells="1" selectUnlockedCells="1"/>
  <mergeCells count="24">
    <mergeCell ref="P1:Q1"/>
    <mergeCell ref="A5:E5"/>
    <mergeCell ref="A6:A11"/>
    <mergeCell ref="B6:B11"/>
    <mergeCell ref="C6:C11"/>
    <mergeCell ref="D6:D11"/>
    <mergeCell ref="E6:E11"/>
    <mergeCell ref="F6:F11"/>
    <mergeCell ref="G6:R6"/>
    <mergeCell ref="G7:N7"/>
    <mergeCell ref="O7:R7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R8:R11"/>
    <mergeCell ref="A645:D64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Trzasko</dc:creator>
  <cp:keywords/>
  <dc:description/>
  <cp:lastModifiedBy>Tomasz Mikielski</cp:lastModifiedBy>
  <cp:lastPrinted>2010-11-08T14:07:01Z</cp:lastPrinted>
  <dcterms:created xsi:type="dcterms:W3CDTF">2007-10-23T12:20:21Z</dcterms:created>
  <dcterms:modified xsi:type="dcterms:W3CDTF">2011-03-28T08:01:03Z</dcterms:modified>
  <cp:category/>
  <cp:version/>
  <cp:contentType/>
  <cp:contentStatus/>
  <cp:revision>157</cp:revision>
</cp:coreProperties>
</file>