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3"/>
  </bookViews>
  <sheets>
    <sheet name="3" sheetId="1" r:id="rId1"/>
    <sheet name="4" sheetId="2" r:id="rId2"/>
    <sheet name="4a" sheetId="3" r:id="rId3"/>
    <sheet name="5" sheetId="4" r:id="rId4"/>
    <sheet name="6" sheetId="5" r:id="rId5"/>
    <sheet name="7" sheetId="6" r:id="rId6"/>
    <sheet name="7a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5">'7'!$A$1:$M$26</definedName>
    <definedName name="_xlnm.Print_Area" localSheetId="6">'7a'!$A$1:$M$35</definedName>
    <definedName name="Excel_BuiltIn_Print_Area_6_1">'7'!$A$3:$M$26</definedName>
  </definedNames>
  <calcPr fullCalcOnLoad="1"/>
</workbook>
</file>

<file path=xl/sharedStrings.xml><?xml version="1.0" encoding="utf-8"?>
<sst xmlns="http://schemas.openxmlformats.org/spreadsheetml/2006/main" count="897" uniqueCount="453">
  <si>
    <t>Załącznik nr 3</t>
  </si>
  <si>
    <t>do Zarządzenia Nr 102/III/2011</t>
  </si>
  <si>
    <t>Burmistrza Gołdapi</t>
  </si>
  <si>
    <t>z dnia 28 marca 2011 r.</t>
  </si>
  <si>
    <t>Dochody i wydatki związane z realizacją zadań z zakresu administracji rządowej zleconych gminie i innych zadań zleconych ustawami – na 31.12.2010 r.</t>
  </si>
  <si>
    <t>w złotych</t>
  </si>
  <si>
    <t>Dział</t>
  </si>
  <si>
    <t>Rozdział</t>
  </si>
  <si>
    <t>§*</t>
  </si>
  <si>
    <t>Plan dochodów na 2010</t>
  </si>
  <si>
    <t>Plan wydatków na 2010</t>
  </si>
  <si>
    <t>Wykonanie na 31.12.2010r.</t>
  </si>
  <si>
    <t>Dotacje
ogółem</t>
  </si>
  <si>
    <t>Wydatki
Ogółem (8+12)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</si>
  <si>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</si>
  <si>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</si>
  <si>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</si>
  <si>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</si>
  <si>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</si>
  <si>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</si>
  <si>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</si>
  <si>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</si>
  <si>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</si>
  <si>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X</t>
  </si>
  <si>
    <t>Ogółem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</si>
  <si>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</si>
  <si>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Załącznik nr 4</t>
  </si>
  <si>
    <t>Zadania inwestycyjne w 2010 r. - wykonanie na 31.12.2010 r.</t>
  </si>
  <si>
    <t>Lp.</t>
  </si>
  <si>
    <t>Rozdz.</t>
  </si>
  <si>
    <t>§**</t>
  </si>
  <si>
    <t>Nazwa zadania inwestycyjnego</t>
  </si>
  <si>
    <t>Planowane wydatki</t>
  </si>
  <si>
    <t>Wykonanie na 31.12.2010</t>
  </si>
  <si>
    <t>Niewygasające</t>
  </si>
  <si>
    <t>rok budżetowy 2010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</si>
  <si>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</si>
  <si>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</si>
  <si>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</si>
  <si>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</si>
  <si>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</si>
  <si>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01010</t>
  </si>
  <si>
    <t>Kanalizacja i oczyszczalnie ścieków Rożyńsk – Boćwinka</t>
  </si>
  <si>
    <t>Dokumentacja wodociągu Wronki – Wronki</t>
  </si>
  <si>
    <t>Dział 010</t>
  </si>
  <si>
    <t>Ulice w mieście Osiedle II, Kajki, Bema, droga między ulicą Bagienną i Okrzei</t>
  </si>
  <si>
    <t>Wykonanie drogi w ul. Żeromskiego</t>
  </si>
  <si>
    <t>Wykonanie drogi do Batorego</t>
  </si>
  <si>
    <t>Partycypacja w budowie chodników w mieście, ul. Partyzantów</t>
  </si>
  <si>
    <t>Dokumentacja na drogę Nasuty</t>
  </si>
  <si>
    <t>Dokumentacja na wykonanie parkingu</t>
  </si>
  <si>
    <t>Oznakowanie dróg dojazdowych</t>
  </si>
  <si>
    <t>Wykonanie dróg osiedlowych we wsi Botkuny</t>
  </si>
  <si>
    <t>Remont, budowa drogi wiejskiej Suczki – Tatary</t>
  </si>
  <si>
    <t>Dział 600</t>
  </si>
  <si>
    <t>Zagospodarowanie podwórek Mickiewicza 2,4</t>
  </si>
  <si>
    <t>Kanalizacja deszczowa w ulicy Mazurskiej</t>
  </si>
  <si>
    <t>Program rozwoju lokalnego EGO</t>
  </si>
  <si>
    <t>Plan przestrzennego zagospodarowania kwartału Gołdap między obwodnicą, Wojska Polskiego, Osiedle 1-sze i Konstytucji 3 Maja</t>
  </si>
  <si>
    <t>Dokumentacja zagospodarowania terenów nad rzeką</t>
  </si>
  <si>
    <t>Zakup wyposażenia placów zabaw – Niedrzwica</t>
  </si>
  <si>
    <t>Zakup wyposażenia placów zabaw – Jabramowo</t>
  </si>
  <si>
    <t>Zmiana studium uwarunkowań i kierunków rozwoju miasta i gminy Gołdap</t>
  </si>
  <si>
    <t>Dział 700</t>
  </si>
  <si>
    <t>Zakup programów komputerowych</t>
  </si>
  <si>
    <t>Wydawnictwo o historii Gołdapi</t>
  </si>
  <si>
    <t>Wydawnictwo z okazji 20 – lecia samorządu</t>
  </si>
  <si>
    <t>Dział 750</t>
  </si>
  <si>
    <t>Zakup samochodu OSP Dunajek</t>
  </si>
  <si>
    <t>Wykonanie karosacji samochodu STAR</t>
  </si>
  <si>
    <t>Monitoring – zainstalowanie kamer</t>
  </si>
  <si>
    <t>Dział 754</t>
  </si>
  <si>
    <t>Dokumentacja szkoły w Grabowie</t>
  </si>
  <si>
    <t>Budowa boiska w Szkole Podstawowej nr 2</t>
  </si>
  <si>
    <t>Rozbudowa przedszkola samorządowego nr 1 w Gołdapi</t>
  </si>
  <si>
    <t>Zakupy inwestycyjne w przedszkolu</t>
  </si>
  <si>
    <t>Dział 801</t>
  </si>
  <si>
    <t>Przebudowa kanalizacji sanitarnej i budowa osiedlowej oczyszczalni ścieków w Mażuciach</t>
  </si>
  <si>
    <t>Zakup kosiarki samojezdnej</t>
  </si>
  <si>
    <t>Dział 900</t>
  </si>
  <si>
    <t>Orlik Biały</t>
  </si>
  <si>
    <t>Dokończenie remontu boiska OsiR</t>
  </si>
  <si>
    <t>Zakup samochodu</t>
  </si>
  <si>
    <t xml:space="preserve">Zakup skutera śnieżnego </t>
  </si>
  <si>
    <t>Dział 926</t>
  </si>
  <si>
    <t xml:space="preserve">*) Boisko o sztucznej nawierzchni wprowadzono pod warunkiem pozyskania środków z Ministerstwa Sportu </t>
  </si>
  <si>
    <t>Załącznik nr 4a</t>
  </si>
  <si>
    <t>Limity wydatków na wieloletnie programy inwestycyjne w latach 2010 – 2013 – wykonanie na 31.12.2010 r.</t>
  </si>
  <si>
    <t>§</t>
  </si>
  <si>
    <t>Nazwa zadania inwestycyjnego
i okres realizacji
(w latach)</t>
  </si>
  <si>
    <t>Łączne koszty finansowe</t>
  </si>
  <si>
    <t>Rok budżetowy 2008 i 2009</t>
  </si>
  <si>
    <t>2011 r.</t>
  </si>
  <si>
    <t>2012 r.</t>
  </si>
  <si>
    <t>rok budżetowy 2010 (9+10+11+12)</t>
  </si>
  <si>
    <t>środki pochodzące z innych  źr.*</t>
  </si>
  <si>
    <t>1</t>
  </si>
  <si>
    <t>Wodociąg Pogorzel – Dzięgiele –  Kozaki</t>
  </si>
  <si>
    <t>2</t>
  </si>
  <si>
    <t>Wodociągi Galwiecie – Botkuny</t>
  </si>
  <si>
    <t>3</t>
  </si>
  <si>
    <t>Wodociągi Grabowo Kolonia</t>
  </si>
  <si>
    <t>4</t>
  </si>
  <si>
    <t>Kanalizacja Kolniszki-Jurkiszki-Botkuny – MASTERPLAN dla Wielkich Jezior Mazurskich – Gmina Gołdap</t>
  </si>
  <si>
    <t>Dział  010</t>
  </si>
  <si>
    <t>Budowa drogi Botkuny-Kolniszki-Górne</t>
  </si>
  <si>
    <t>Wykonanie odwiertu solankowego i budowa tężni w parku zdrojowym w Gołdapi</t>
  </si>
  <si>
    <t>Budowa pijalni wód mineralnych w uzdrowisku Gołdap wraz z wykonaniem podziemnego ujęcia wód leczniczych</t>
  </si>
  <si>
    <t>Rozwój funkcji uzdrowiskowej w Gołdapi poprzez urządzenie plaży i budowę parków: zdrojowego i kinezyterapeutycznego</t>
  </si>
  <si>
    <t>Budowa świetlicy i remizy we wsi Górne</t>
  </si>
  <si>
    <t>Odnowa wsi Kozaki</t>
  </si>
  <si>
    <t>Dokumentacja i remont budynku przy ul. Armii Krajowej 14 i Partyzantów 5</t>
  </si>
  <si>
    <t>Odnowa wsi Galwiecie</t>
  </si>
  <si>
    <t>Dokumentacja na cmentarz komunalny i budowa cmentarza</t>
  </si>
  <si>
    <t>Dział 710</t>
  </si>
  <si>
    <t>Program rządowy „Radosna Szkoła” - urządzenie placów zabaw w szkołach</t>
  </si>
  <si>
    <t>Koszty przygotowania i realizacji inwestycji MASTERPLAN nie objęte wnioskiem</t>
  </si>
  <si>
    <t>Modernizacja i budowa linii oświetleniowych na terenie miasta i gminy Gołdap</t>
  </si>
  <si>
    <t>Park rekreacyjno – kulturowy w Grabowie</t>
  </si>
  <si>
    <t>Dział 921</t>
  </si>
  <si>
    <t>Załącznik nr 5</t>
  </si>
  <si>
    <t>Wydatki* na programy i projekty realizowane ze środków pochodzących z funduszy strukturalnych i Funduszu Spójności – wykonanie na 31.12.2010 r.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</si>
  <si>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</si>
  <si>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</si>
  <si>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</si>
  <si>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</si>
  <si>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Wykonane  wydatki</t>
  </si>
  <si>
    <t>Środki
z budżetu krajowego</t>
  </si>
  <si>
    <t>Środki
z budżetu UE</t>
  </si>
  <si>
    <t>2010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</si>
  <si>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</si>
  <si>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</si>
  <si>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</si>
  <si>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</si>
  <si>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</si>
  <si>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</si>
  <si>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</si>
  <si>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</si>
  <si>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</si>
  <si>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</si>
  <si>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</si>
  <si>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</si>
  <si>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</si>
  <si>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</si>
  <si>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Wodociąg Pogorzel-Dzięgiele -Kozaki</t>
  </si>
  <si>
    <t>Priorytet:</t>
  </si>
  <si>
    <t>Działanie:</t>
  </si>
  <si>
    <t>Nazwa projektu:</t>
  </si>
  <si>
    <t>Razem wydatki:</t>
  </si>
  <si>
    <t>z tego: 2010 r.</t>
  </si>
  <si>
    <t>2009 r.***</t>
  </si>
  <si>
    <t>1.2</t>
  </si>
  <si>
    <t>Wodociag Galwiecie-Botkuny</t>
  </si>
  <si>
    <t>1.3</t>
  </si>
  <si>
    <t>Wodociąg Grabowo – Kolonia</t>
  </si>
  <si>
    <t>1.4</t>
  </si>
  <si>
    <t>Kanalizacja Kolniszki-Jurkiszki-Botkuny -MASTERPLAN dla Wielkich Jezior Mazurskich -Gmina Gołdap</t>
  </si>
  <si>
    <t>1.5</t>
  </si>
  <si>
    <t>1.6</t>
  </si>
  <si>
    <t>2008 r.</t>
  </si>
  <si>
    <t>1.7</t>
  </si>
  <si>
    <t>1.8</t>
  </si>
  <si>
    <t xml:space="preserve">Odnowa wsi Galwiecie </t>
  </si>
  <si>
    <t>1.9</t>
  </si>
  <si>
    <t>1.10</t>
  </si>
  <si>
    <t>1.12</t>
  </si>
  <si>
    <t>Wydatki bieżące razem:</t>
  </si>
  <si>
    <t xml:space="preserve">Modernizacja i rozbudowa regionalnego systemu informacji turystycznej </t>
  </si>
  <si>
    <t>2013 r.***</t>
  </si>
  <si>
    <t>Turystyczna sieć współpracy – klaser „Suwalszczyzna – Mazury”</t>
  </si>
  <si>
    <t>Platforma współpracy – EGO S.A.</t>
  </si>
  <si>
    <t>Mały Archimedes</t>
  </si>
  <si>
    <t>2.2</t>
  </si>
  <si>
    <t>3.2</t>
  </si>
  <si>
    <t>4.2</t>
  </si>
  <si>
    <t>5.2</t>
  </si>
  <si>
    <t>6.2</t>
  </si>
  <si>
    <t>7.2</t>
  </si>
  <si>
    <t>8.2</t>
  </si>
  <si>
    <t>2012 r.***</t>
  </si>
  <si>
    <t>9.2</t>
  </si>
  <si>
    <t>Wsparcie na starcie w przedszkolu Nr 1</t>
  </si>
  <si>
    <t xml:space="preserve">Zacznij od nowa – aktywna integracja sposobem przeciwdziałania wykluczeniu społecznemu w Gołdapi </t>
  </si>
  <si>
    <t>Wsparcie na starcie oddziałów przedszkolnych z terenów wiejskich Gminy Gołdap</t>
  </si>
  <si>
    <t>Modernizacja Centrum Edukacyjno – Szkoleniowego</t>
  </si>
  <si>
    <t>OGÓŁEM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</si>
  <si>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</si>
  <si>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</si>
  <si>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2010 do wykorzystania fakultatywnego</t>
  </si>
  <si>
    <t>Załącznik nr 6</t>
  </si>
  <si>
    <t>Wydatki sołectw w  2010 r. - wykonanie na 31.12.2010 r.</t>
  </si>
  <si>
    <t xml:space="preserve">Nazwa jednostki pomocniczej lub sołectwa </t>
  </si>
  <si>
    <t>Kwota</t>
  </si>
  <si>
    <t>Wydatki na 31 grudnia 2010</t>
  </si>
  <si>
    <t>Sołectwa</t>
  </si>
  <si>
    <t>Babki</t>
  </si>
  <si>
    <t>Bałupiany</t>
  </si>
  <si>
    <t>Barkowo</t>
  </si>
  <si>
    <t>Bitkowo</t>
  </si>
  <si>
    <t>Botkuny</t>
  </si>
  <si>
    <t>Dunajek</t>
  </si>
  <si>
    <t>Dzięgiele</t>
  </si>
  <si>
    <t>Galwiecie</t>
  </si>
  <si>
    <t>Główka</t>
  </si>
  <si>
    <t xml:space="preserve">Górne </t>
  </si>
  <si>
    <t>Grabowo</t>
  </si>
  <si>
    <t>Jabłońskie</t>
  </si>
  <si>
    <t>Jany</t>
  </si>
  <si>
    <t>Jeziorki Wielkie</t>
  </si>
  <si>
    <t>Juchnajcie, Sokoły</t>
  </si>
  <si>
    <t>Konikowo</t>
  </si>
  <si>
    <t>Kośmidry</t>
  </si>
  <si>
    <t>Kowalki</t>
  </si>
  <si>
    <t>Kozaki</t>
  </si>
  <si>
    <t>Łobody</t>
  </si>
  <si>
    <t>Marcinowo</t>
  </si>
  <si>
    <t>Nasuty</t>
  </si>
  <si>
    <t>Osowo</t>
  </si>
  <si>
    <t>Pietraszki</t>
  </si>
  <si>
    <t>Pogorzel</t>
  </si>
  <si>
    <t>Rożyńsk Wielki</t>
  </si>
  <si>
    <t>Siedlisko</t>
  </si>
  <si>
    <t>Skocze</t>
  </si>
  <si>
    <t>Suczki</t>
  </si>
  <si>
    <t>Wiłkajcie i Samoniny</t>
  </si>
  <si>
    <t>Zatyki</t>
  </si>
  <si>
    <t>Jednostki pomocnicze</t>
  </si>
  <si>
    <t>Rada Osiedlowa 1</t>
  </si>
  <si>
    <t>Rada Osiedlowa 2</t>
  </si>
  <si>
    <t>Rada Osiedlowa 3</t>
  </si>
  <si>
    <t>Rada Osiedlowa 4</t>
  </si>
  <si>
    <t>Rada Osiedlowa 5</t>
  </si>
  <si>
    <t>Razem</t>
  </si>
  <si>
    <t>Sporządziła:</t>
  </si>
  <si>
    <t xml:space="preserve">Krystyna Trzasko </t>
  </si>
  <si>
    <t>Załącznik nr 7</t>
  </si>
  <si>
    <t>Prognoza kwoty długu gminy – wykonanie na 31.12.2010 r.</t>
  </si>
  <si>
    <t>L.p.</t>
  </si>
  <si>
    <t>Rodzaj zadłużenia</t>
  </si>
  <si>
    <t xml:space="preserve"> Wykonanie  31.12.2010 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</si>
  <si>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</si>
  <si>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</si>
  <si>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</si>
  <si>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</si>
  <si>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</si>
  <si>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</si>
  <si>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</si>
  <si>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</si>
  <si>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</si>
  <si>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</si>
  <si>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</si>
  <si>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</si>
  <si>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</si>
  <si>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</si>
  <si>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</si>
  <si>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</si>
  <si>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</si>
  <si>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</si>
  <si>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</si>
  <si>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</si>
  <si>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</si>
  <si>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</si>
  <si>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</si>
  <si>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Spłaty zaciągniętych do 2010 włącznie</t>
  </si>
  <si>
    <t>planowane odsetki jak w WPF 0,05</t>
  </si>
  <si>
    <t>Załącznik nr 7a</t>
  </si>
  <si>
    <t>Prognozowana sytuacja finansowa gminy w latach spłaty długu – wykonanie na 31.12.2010 r.</t>
  </si>
  <si>
    <t>Wyszczególnienie</t>
  </si>
  <si>
    <t xml:space="preserve"> Wykonanie na 31.12.2010 </t>
  </si>
  <si>
    <t>Lata spłaty kredytu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</si>
  <si>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</si>
  <si>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</si>
  <si>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</si>
  <si>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</si>
  <si>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</si>
  <si>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</si>
  <si>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</si>
  <si>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</si>
  <si>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</si>
  <si>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</si>
  <si>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</si>
  <si>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</si>
  <si>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</si>
  <si>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</si>
  <si>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</si>
  <si>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</si>
  <si>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</si>
  <si>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</si>
  <si>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</si>
  <si>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</si>
  <si>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</si>
  <si>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</si>
  <si>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</si>
  <si>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</si>
  <si>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</si>
  <si>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</si>
  <si>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</si>
  <si>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</si>
  <si>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</si>
  <si>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</si>
  <si>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</si>
  <si>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</si>
  <si>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</si>
  <si>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</si>
  <si>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</si>
  <si>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</si>
  <si>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z zał 12</t>
  </si>
  <si>
    <t>spłata kredytów ogółem</t>
  </si>
  <si>
    <t>EU</t>
  </si>
  <si>
    <t>Spłaty kredytów</t>
  </si>
  <si>
    <t>w tym</t>
  </si>
  <si>
    <t>odsetki  z zał 12 od kredytów do 2010 włącznie</t>
  </si>
  <si>
    <t>Spłata kredytów U.E.   Z WPF zał 2</t>
  </si>
  <si>
    <t>zaciągnięte  w 2010 r.</t>
  </si>
  <si>
    <t>suma</t>
  </si>
  <si>
    <t>stan kredytu  UE na koniec 2009:</t>
  </si>
  <si>
    <t>w tym na U.E :</t>
  </si>
  <si>
    <t>kredyt zaciągnięty w 2010 :</t>
  </si>
  <si>
    <t>Załącznik nr 8</t>
  </si>
  <si>
    <t>Przychody i rozchody budżetu w 2010 r. – wykonanie na 31.12.2010r.</t>
  </si>
  <si>
    <t>Treść</t>
  </si>
  <si>
    <t>Klasyfikacja §</t>
  </si>
  <si>
    <t>Plan 2010 r.</t>
  </si>
  <si>
    <t>Planowane dochody</t>
  </si>
  <si>
    <t>Nadwyżka (1-2)</t>
  </si>
  <si>
    <t>Deficyt (1-2)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</si>
  <si>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</si>
  <si>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</si>
  <si>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</si>
  <si>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</si>
  <si>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</si>
  <si>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</si>
  <si>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</si>
  <si>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</si>
  <si>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</si>
  <si>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</si>
  <si>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</si>
  <si>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</si>
  <si>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</si>
  <si>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</si>
  <si>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</si>
  <si>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</si>
  <si>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</si>
  <si>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950</t>
  </si>
  <si>
    <t>Rozchody ogółem 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</si>
  <si>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</si>
  <si>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</si>
  <si>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</si>
  <si>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</si>
  <si>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</si>
  <si>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</si>
  <si>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</si>
  <si>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</si>
  <si>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</si>
  <si>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</si>
  <si>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</si>
  <si>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</si>
  <si>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</si>
  <si>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</si>
  <si>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</si>
  <si>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Załącznik nr 9</t>
  </si>
  <si>
    <t xml:space="preserve">Wykonanie </t>
  </si>
  <si>
    <t>z dnia 18 sierpnia 2009r.</t>
  </si>
  <si>
    <t xml:space="preserve">  dochodów i wydatków rachunków dochodów własnych na  31.12.2010 r.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</si>
  <si>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</si>
  <si>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</si>
  <si>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</si>
  <si>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</si>
  <si>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2009 r.</t>
  </si>
  <si>
    <t>ogółem</t>
  </si>
  <si>
    <t>w tym: wpłata do budżetu</t>
  </si>
  <si>
    <t>dotacje z budżetu***</t>
  </si>
  <si>
    <t>§265, §266</t>
  </si>
  <si>
    <t>inwestycje</t>
  </si>
  <si>
    <t>Rachunki dochodów własnych jednostek budżetowych</t>
  </si>
  <si>
    <t>x</t>
  </si>
  <si>
    <t>1. Szkoła Podstawowa Nr 1</t>
  </si>
  <si>
    <t>2. Szkoła Podstawowa Nr 2</t>
  </si>
  <si>
    <t>3. Szkoła Podstawowa Nr 3</t>
  </si>
  <si>
    <t>4. Gimnazjum</t>
  </si>
  <si>
    <t>5. Przedszkole</t>
  </si>
  <si>
    <t>6. Grabowo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</si>
  <si>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</si>
  <si>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</si>
  <si>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</si>
  <si>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</si>
  <si>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Załącznik nr 10</t>
  </si>
  <si>
    <t>Dochody i wydatki związane z realizacją zadań realizowanych na podstawie porozumień (umów) między jednostkami samorządu terytorialnego w 2010 r. - wykonanie na 31-12-2010r.</t>
  </si>
  <si>
    <t>Dochody
Plan</t>
  </si>
  <si>
    <t>Dochody wykonanie na 31.12.2010</t>
  </si>
  <si>
    <t>Wydatki
Ogółem -  Plan</t>
  </si>
  <si>
    <t>Wydatki wykonanie na 31.12.2010</t>
  </si>
  <si>
    <t>dotacje</t>
  </si>
  <si>
    <t>Załącznik nr 11</t>
  </si>
  <si>
    <t>Zestawienie kwot dotacji udzielanych z budżetu jst, realizowanych przez podmioty należące i nienależące do sektora finansów publicznych w 2010 r. - wykonanie na 31.12.2010 r.</t>
  </si>
  <si>
    <t>Nazwa zadania/podmiotu</t>
  </si>
  <si>
    <t>Kwota planowanych dotacji</t>
  </si>
  <si>
    <t>przedmiotowej</t>
  </si>
  <si>
    <t>podmiotowej</t>
  </si>
  <si>
    <t>celowej</t>
  </si>
  <si>
    <t xml:space="preserve">Dotacje dla podmiotów należących do sektora finansów publicznych  </t>
  </si>
  <si>
    <t>Starostwo Powiatowe w Gołdapi</t>
  </si>
  <si>
    <t>Urząd Marszałkowski Województwa Warmińsko – Mazurskiego Olsztyn</t>
  </si>
  <si>
    <t>Platforma współpracy EGO – SA</t>
  </si>
  <si>
    <t>Utrzymanie Biura  w Brukseli</t>
  </si>
  <si>
    <t xml:space="preserve">Samorząd województwa Warmińsko – Mazurskiego </t>
  </si>
  <si>
    <t>Pomoc Gminie Sandomierz</t>
  </si>
  <si>
    <t>Pomoc Gminie Wilków</t>
  </si>
  <si>
    <t>Państwowa Straż Pożarna</t>
  </si>
  <si>
    <t>Gimnazjum Publiczne</t>
  </si>
  <si>
    <t>Szkoła Muzyczna</t>
  </si>
  <si>
    <t>Szpital w Gołdapi</t>
  </si>
  <si>
    <t>Urząd Pracy</t>
  </si>
  <si>
    <t>Dom Kultury</t>
  </si>
  <si>
    <t>Biblioteka</t>
  </si>
  <si>
    <t>Dotacje dla podmiotów niezaliczanych do sektora finansów publicznych</t>
  </si>
  <si>
    <t>Promocja Gminy</t>
  </si>
  <si>
    <t>Przedszkole Niepubliczne</t>
  </si>
  <si>
    <t>Wypoczynek dzieci i młodzieży</t>
  </si>
  <si>
    <t>Pomoc materialna dla uczniów</t>
  </si>
  <si>
    <t>Organizacja spotkań edukacyjnych dzieci i młodzieży</t>
  </si>
  <si>
    <t>Dotacja na ochronę i konserwację zabytków</t>
  </si>
  <si>
    <t>Upowszechnianie kultury, sztuki, ochrony dóbr kultury i tradycji poprzez organizację wydarzeń kulturalnych, spektakli, konkursów, wystaw. Działalność wspomagająca rozwój wspólnot i społeczności lokalnych</t>
  </si>
  <si>
    <t>Upowszechnienie kultury fizycznej i sportu poprzez szkolenia, organizacja zawodów, rozgrywek z udziałem społeczeństwa Gminy</t>
  </si>
  <si>
    <t>Załącznik nr 12</t>
  </si>
  <si>
    <t>Stopień zaawansowania realizacji programów wieloletnich</t>
  </si>
  <si>
    <t>Nazwa programu</t>
  </si>
  <si>
    <t>Klasyfikacja  (rozdział)</t>
  </si>
  <si>
    <t>Wykonanie  na 31.12.2010
(bez niewygasających)</t>
  </si>
  <si>
    <t xml:space="preserve">Stopień zaawansowania </t>
  </si>
  <si>
    <t>Majątkowe:</t>
  </si>
  <si>
    <t>Wodociąg Galwiecie-Botkuny</t>
  </si>
  <si>
    <t>Kanalizacja Kolniszki-Jurkiszki-Botkuny  MASTERPLAN dla Wielkich Jezior Mazurskich -Gmina Gołdap</t>
  </si>
  <si>
    <t>60016</t>
  </si>
  <si>
    <t>Dokumentacja  i budowa cmentarza komunalnego</t>
  </si>
  <si>
    <t>Koszty przygotowania i realizacji inwestycji „MASTERPLAN” nie objęte wnioskiem</t>
  </si>
  <si>
    <t>Razem majątkowe :</t>
  </si>
  <si>
    <t>Bieżące:</t>
  </si>
  <si>
    <t>Modernizacja centrum edukacyjno-szkoleniowego</t>
  </si>
  <si>
    <t>Razem bieżące:</t>
  </si>
  <si>
    <t>Ogółem:</t>
  </si>
  <si>
    <t>Załącznik nr 13</t>
  </si>
  <si>
    <t>Zmiany w planie wydatków na realizację programów finansowanych z udziałem środków, o których mowa w art. 5 ust.1 pkt 2 i 3, dokonane w trakcie roku budżetowego</t>
  </si>
  <si>
    <t>Klasyfikacja ( rozdział)</t>
  </si>
  <si>
    <t>Całkowita wartość planowanych wydatków, stan na 01.01.2010</t>
  </si>
  <si>
    <t>Zmiany</t>
  </si>
  <si>
    <t>Stan na 31.12.2010</t>
  </si>
  <si>
    <t>Zwiększenie lub wprowadzenie</t>
  </si>
  <si>
    <t>Zmniejszenie lub zaniechanie</t>
  </si>
  <si>
    <t>Przebudowa ujęcia wody w Gołdapi</t>
  </si>
  <si>
    <t>Kanalizacja w mieście Gołdap MASTERPLAN dla Wielkich Jezior Mazurskich Gmina Gołdap</t>
  </si>
  <si>
    <t>Rozszerzenie granic poprzez działanie wykluczeniu cyfrowemu mieszkańców miasta i gminy Gołdap</t>
  </si>
  <si>
    <t>Modernizacja punktów informacji turystycznej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</si>
</sst>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;[RED]\-#,##0.00"/>
    <numFmt numFmtId="166" formatCode="#,##0"/>
    <numFmt numFmtId="167" formatCode="0"/>
    <numFmt numFmtId="168" formatCode="#,##0.00"/>
    <numFmt numFmtId="169" formatCode="D/MM/YYYY"/>
    <numFmt numFmtId="170" formatCode="@"/>
    <numFmt numFmtId="171" formatCode="YYYY/MM/DD"/>
    <numFmt numFmtId="172" formatCode="0.00%"/>
    <numFmt numFmtId="173" formatCode="#,##0;[RED]\-#,##0"/>
    <numFmt numFmtId="174" formatCode="#,##0;\-#,##0"/>
  </numFmts>
  <fonts count="36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7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9"/>
      <color indexed="8"/>
      <name val="Arial CE"/>
      <family val="2"/>
    </font>
    <font>
      <b/>
      <sz val="8"/>
      <name val="Arial"/>
      <family val="2"/>
    </font>
    <font>
      <sz val="6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3"/>
      <name val="Arial"/>
      <family val="2"/>
    </font>
    <font>
      <b/>
      <i/>
      <sz val="10"/>
      <name val="Arial CE"/>
      <family val="2"/>
    </font>
    <font>
      <sz val="10"/>
      <color indexed="8"/>
      <name val="Czcionka tekstu podstawowego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9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166" fontId="0" fillId="0" borderId="0" xfId="0" applyNumberFormat="1" applyAlignment="1">
      <alignment/>
    </xf>
    <xf numFmtId="164" fontId="9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9" fillId="0" borderId="0" xfId="0" applyFont="1" applyAlignment="1">
      <alignment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64" fontId="15" fillId="3" borderId="2" xfId="0" applyFont="1" applyFill="1" applyBorder="1" applyAlignment="1">
      <alignment horizontal="center" vertical="center"/>
    </xf>
    <xf numFmtId="164" fontId="15" fillId="3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6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8" fontId="1" fillId="0" borderId="1" xfId="0" applyNumberFormat="1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/>
    </xf>
    <xf numFmtId="168" fontId="15" fillId="0" borderId="1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8" fontId="17" fillId="0" borderId="1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8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8" fontId="0" fillId="0" borderId="1" xfId="0" applyNumberFormat="1" applyFont="1" applyBorder="1" applyAlignment="1">
      <alignment vertical="center"/>
    </xf>
    <xf numFmtId="164" fontId="13" fillId="0" borderId="0" xfId="0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4" fontId="4" fillId="0" borderId="0" xfId="0" applyFont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right" vertical="center"/>
    </xf>
    <xf numFmtId="164" fontId="3" fillId="4" borderId="1" xfId="0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 wrapText="1"/>
    </xf>
    <xf numFmtId="168" fontId="4" fillId="0" borderId="1" xfId="0" applyNumberFormat="1" applyFont="1" applyBorder="1" applyAlignment="1">
      <alignment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wrapText="1"/>
    </xf>
    <xf numFmtId="164" fontId="3" fillId="0" borderId="0" xfId="0" applyFont="1" applyAlignment="1">
      <alignment vertical="center"/>
    </xf>
    <xf numFmtId="164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7" fillId="0" borderId="0" xfId="21" applyFont="1">
      <alignment/>
      <protection/>
    </xf>
    <xf numFmtId="164" fontId="19" fillId="0" borderId="0" xfId="21" applyFont="1" applyBorder="1" applyAlignment="1">
      <alignment horizontal="center"/>
      <protection/>
    </xf>
    <xf numFmtId="164" fontId="20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19" fillId="0" borderId="0" xfId="21" applyFont="1" applyBorder="1" applyAlignment="1">
      <alignment horizontal="left"/>
      <protection/>
    </xf>
    <xf numFmtId="164" fontId="21" fillId="3" borderId="2" xfId="21" applyFont="1" applyFill="1" applyBorder="1" applyAlignment="1">
      <alignment horizontal="center" vertical="center"/>
      <protection/>
    </xf>
    <xf numFmtId="164" fontId="21" fillId="3" borderId="2" xfId="21" applyFont="1" applyFill="1" applyBorder="1" applyAlignment="1">
      <alignment horizontal="center" vertical="center" wrapText="1"/>
      <protection/>
    </xf>
    <xf numFmtId="164" fontId="22" fillId="0" borderId="2" xfId="21" applyFont="1" applyBorder="1" applyAlignment="1">
      <alignment horizontal="center" vertical="center"/>
      <protection/>
    </xf>
    <xf numFmtId="164" fontId="21" fillId="0" borderId="3" xfId="21" applyFont="1" applyBorder="1" applyAlignment="1">
      <alignment horizontal="center"/>
      <protection/>
    </xf>
    <xf numFmtId="164" fontId="21" fillId="0" borderId="3" xfId="21" applyFont="1" applyBorder="1">
      <alignment/>
      <protection/>
    </xf>
    <xf numFmtId="168" fontId="21" fillId="0" borderId="3" xfId="0" applyNumberFormat="1" applyFont="1" applyBorder="1" applyAlignment="1">
      <alignment/>
    </xf>
    <xf numFmtId="170" fontId="17" fillId="0" borderId="4" xfId="21" applyNumberFormat="1" applyFont="1" applyBorder="1" applyAlignment="1">
      <alignment horizontal="center" vertical="center"/>
      <protection/>
    </xf>
    <xf numFmtId="164" fontId="17" fillId="0" borderId="4" xfId="21" applyFont="1" applyBorder="1">
      <alignment/>
      <protection/>
    </xf>
    <xf numFmtId="166" fontId="17" fillId="0" borderId="4" xfId="21" applyNumberFormat="1" applyFont="1" applyBorder="1" applyAlignment="1">
      <alignment horizontal="center"/>
      <protection/>
    </xf>
    <xf numFmtId="164" fontId="21" fillId="0" borderId="0" xfId="21" applyFont="1">
      <alignment/>
      <protection/>
    </xf>
    <xf numFmtId="168" fontId="17" fillId="0" borderId="4" xfId="21" applyNumberFormat="1" applyFont="1" applyBorder="1">
      <alignment/>
      <protection/>
    </xf>
    <xf numFmtId="168" fontId="17" fillId="0" borderId="4" xfId="21" applyNumberFormat="1" applyFont="1" applyBorder="1" applyAlignment="1">
      <alignment horizontal="right"/>
      <protection/>
    </xf>
    <xf numFmtId="167" fontId="17" fillId="0" borderId="4" xfId="21" applyNumberFormat="1" applyFont="1" applyBorder="1" applyAlignment="1">
      <alignment horizontal="center" wrapText="1"/>
      <protection/>
    </xf>
    <xf numFmtId="168" fontId="17" fillId="0" borderId="4" xfId="21" applyNumberFormat="1" applyFont="1" applyBorder="1" applyAlignment="1">
      <alignment horizontal="right" vertical="top"/>
      <protection/>
    </xf>
    <xf numFmtId="164" fontId="17" fillId="0" borderId="4" xfId="21" applyFont="1" applyBorder="1" applyAlignment="1">
      <alignment horizontal="left"/>
      <protection/>
    </xf>
    <xf numFmtId="171" fontId="17" fillId="0" borderId="4" xfId="21" applyNumberFormat="1" applyFont="1" applyBorder="1" applyAlignment="1">
      <alignment horizontal="center" vertical="center"/>
      <protection/>
    </xf>
    <xf numFmtId="168" fontId="5" fillId="0" borderId="0" xfId="0" applyNumberFormat="1" applyFont="1" applyAlignment="1">
      <alignment/>
    </xf>
    <xf numFmtId="168" fontId="17" fillId="0" borderId="4" xfId="21" applyNumberFormat="1" applyFont="1" applyBorder="1" applyAlignment="1">
      <alignment horizontal="center"/>
      <protection/>
    </xf>
    <xf numFmtId="168" fontId="17" fillId="0" borderId="4" xfId="0" applyNumberFormat="1" applyFont="1" applyBorder="1" applyAlignment="1">
      <alignment horizontal="right"/>
    </xf>
    <xf numFmtId="168" fontId="17" fillId="0" borderId="4" xfId="0" applyNumberFormat="1" applyFont="1" applyBorder="1" applyAlignment="1">
      <alignment horizontal="right" vertical="top"/>
    </xf>
    <xf numFmtId="171" fontId="21" fillId="0" borderId="4" xfId="21" applyNumberFormat="1" applyFont="1" applyBorder="1" applyAlignment="1">
      <alignment horizontal="center" vertical="center"/>
      <protection/>
    </xf>
    <xf numFmtId="168" fontId="21" fillId="0" borderId="4" xfId="21" applyNumberFormat="1" applyFont="1" applyBorder="1" applyAlignment="1">
      <alignment horizontal="right"/>
      <protection/>
    </xf>
    <xf numFmtId="164" fontId="17" fillId="0" borderId="0" xfId="21" applyFont="1" applyBorder="1" applyAlignment="1">
      <alignment horizontal="left"/>
      <protection/>
    </xf>
    <xf numFmtId="164" fontId="23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24" fillId="2" borderId="1" xfId="0" applyFont="1" applyFill="1" applyBorder="1" applyAlignment="1">
      <alignment horizontal="center" vertical="center"/>
    </xf>
    <xf numFmtId="164" fontId="24" fillId="2" borderId="1" xfId="0" applyFont="1" applyFill="1" applyBorder="1" applyAlignment="1">
      <alignment horizontal="center" wrapText="1"/>
    </xf>
    <xf numFmtId="164" fontId="24" fillId="2" borderId="2" xfId="0" applyFont="1" applyFill="1" applyBorder="1" applyAlignment="1">
      <alignment horizontal="center" vertical="center"/>
    </xf>
    <xf numFmtId="164" fontId="24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/>
    </xf>
    <xf numFmtId="169" fontId="0" fillId="0" borderId="0" xfId="0" applyNumberFormat="1" applyAlignment="1">
      <alignment/>
    </xf>
    <xf numFmtId="164" fontId="24" fillId="0" borderId="1" xfId="0" applyFont="1" applyBorder="1" applyAlignment="1">
      <alignment/>
    </xf>
    <xf numFmtId="165" fontId="15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4" fontId="24" fillId="2" borderId="1" xfId="0" applyFont="1" applyFill="1" applyBorder="1" applyAlignment="1">
      <alignment horizontal="right"/>
    </xf>
    <xf numFmtId="168" fontId="24" fillId="2" borderId="1" xfId="0" applyNumberFormat="1" applyFont="1" applyFill="1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 vertical="center"/>
    </xf>
    <xf numFmtId="164" fontId="15" fillId="5" borderId="1" xfId="0" applyFont="1" applyFill="1" applyBorder="1" applyAlignment="1">
      <alignment vertical="center"/>
    </xf>
    <xf numFmtId="164" fontId="15" fillId="5" borderId="1" xfId="0" applyFont="1" applyFill="1" applyBorder="1" applyAlignment="1">
      <alignment horizontal="center" vertical="center"/>
    </xf>
    <xf numFmtId="164" fontId="15" fillId="5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164" fontId="1" fillId="0" borderId="1" xfId="0" applyFont="1" applyBorder="1" applyAlignment="1">
      <alignment vertical="center"/>
    </xf>
    <xf numFmtId="168" fontId="1" fillId="5" borderId="1" xfId="0" applyNumberFormat="1" applyFont="1" applyFill="1" applyBorder="1" applyAlignment="1">
      <alignment vertical="center"/>
    </xf>
    <xf numFmtId="166" fontId="0" fillId="0" borderId="1" xfId="0" applyNumberFormat="1" applyFill="1" applyBorder="1" applyAlignment="1" applyProtection="1">
      <alignment vertical="center"/>
      <protection/>
    </xf>
    <xf numFmtId="164" fontId="1" fillId="0" borderId="1" xfId="0" applyFont="1" applyBorder="1" applyAlignment="1">
      <alignment horizontal="left" vertical="center" indent="1"/>
    </xf>
    <xf numFmtId="164" fontId="0" fillId="0" borderId="1" xfId="0" applyBorder="1" applyAlignment="1">
      <alignment horizontal="center" vertical="center"/>
    </xf>
    <xf numFmtId="166" fontId="1" fillId="5" borderId="1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64" fontId="0" fillId="0" borderId="0" xfId="0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25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1" fillId="0" borderId="0" xfId="0" applyFont="1" applyFill="1" applyBorder="1" applyAlignment="1">
      <alignment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right" vertical="center"/>
    </xf>
    <xf numFmtId="164" fontId="18" fillId="5" borderId="1" xfId="0" applyFont="1" applyFill="1" applyBorder="1" applyAlignment="1">
      <alignment horizontal="center" vertical="center"/>
    </xf>
    <xf numFmtId="164" fontId="18" fillId="5" borderId="1" xfId="0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top"/>
    </xf>
    <xf numFmtId="164" fontId="26" fillId="0" borderId="1" xfId="0" applyFont="1" applyBorder="1" applyAlignment="1">
      <alignment vertical="center" wrapText="1"/>
    </xf>
    <xf numFmtId="173" fontId="0" fillId="0" borderId="1" xfId="0" applyNumberFormat="1" applyBorder="1" applyAlignment="1">
      <alignment vertical="center"/>
    </xf>
    <xf numFmtId="173" fontId="0" fillId="5" borderId="1" xfId="0" applyNumberFormat="1" applyFill="1" applyBorder="1" applyAlignment="1">
      <alignment vertical="center"/>
    </xf>
    <xf numFmtId="168" fontId="0" fillId="5" borderId="1" xfId="0" applyNumberFormat="1" applyFill="1" applyBorder="1" applyAlignment="1">
      <alignment vertical="center"/>
    </xf>
    <xf numFmtId="173" fontId="1" fillId="5" borderId="1" xfId="0" applyNumberFormat="1" applyFont="1" applyFill="1" applyBorder="1" applyAlignment="1">
      <alignment vertical="center"/>
    </xf>
    <xf numFmtId="173" fontId="0" fillId="0" borderId="1" xfId="0" applyNumberFormat="1" applyFill="1" applyBorder="1" applyAlignment="1">
      <alignment vertical="center"/>
    </xf>
    <xf numFmtId="164" fontId="26" fillId="0" borderId="1" xfId="0" applyFont="1" applyBorder="1" applyAlignment="1">
      <alignment vertical="center"/>
    </xf>
    <xf numFmtId="173" fontId="1" fillId="0" borderId="1" xfId="0" applyNumberFormat="1" applyFont="1" applyFill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8" fontId="0" fillId="5" borderId="1" xfId="0" applyNumberFormat="1" applyFont="1" applyFill="1" applyBorder="1" applyAlignment="1">
      <alignment horizontal="right" vertical="center" wrapText="1"/>
    </xf>
    <xf numFmtId="173" fontId="0" fillId="5" borderId="1" xfId="0" applyNumberFormat="1" applyFont="1" applyFill="1" applyBorder="1" applyAlignment="1">
      <alignment horizontal="right" vertical="center"/>
    </xf>
    <xf numFmtId="173" fontId="0" fillId="0" borderId="1" xfId="0" applyNumberFormat="1" applyFont="1" applyFill="1" applyBorder="1" applyAlignment="1">
      <alignment horizontal="right" vertical="center"/>
    </xf>
    <xf numFmtId="168" fontId="27" fillId="5" borderId="1" xfId="0" applyNumberFormat="1" applyFont="1" applyFill="1" applyBorder="1" applyAlignment="1" applyProtection="1">
      <alignment vertical="center"/>
      <protection locked="0"/>
    </xf>
    <xf numFmtId="166" fontId="0" fillId="5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72" fontId="0" fillId="0" borderId="1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68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164" fontId="1" fillId="0" borderId="0" xfId="0" applyFont="1" applyAlignment="1" applyProtection="1">
      <alignment vertical="center" wrapText="1"/>
      <protection/>
    </xf>
    <xf numFmtId="174" fontId="0" fillId="0" borderId="0" xfId="0" applyNumberFormat="1" applyAlignment="1" applyProtection="1">
      <alignment vertical="center"/>
      <protection/>
    </xf>
    <xf numFmtId="164" fontId="24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horizontal="right" vertical="center"/>
      <protection/>
    </xf>
    <xf numFmtId="166" fontId="0" fillId="0" borderId="0" xfId="0" applyNumberFormat="1" applyAlignment="1">
      <alignment vertical="center"/>
    </xf>
    <xf numFmtId="164" fontId="15" fillId="0" borderId="0" xfId="0" applyFont="1" applyAlignment="1" applyProtection="1">
      <alignment vertical="center"/>
      <protection/>
    </xf>
    <xf numFmtId="168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right" vertical="center"/>
      <protection/>
    </xf>
    <xf numFmtId="164" fontId="24" fillId="0" borderId="0" xfId="0" applyFont="1" applyBorder="1" applyAlignment="1">
      <alignment horizontal="center" vertical="center"/>
    </xf>
    <xf numFmtId="164" fontId="5" fillId="0" borderId="0" xfId="20" applyFont="1" applyBorder="1" applyAlignment="1">
      <alignment horizontal="left"/>
      <protection/>
    </xf>
    <xf numFmtId="166" fontId="0" fillId="0" borderId="0" xfId="0" applyNumberFormat="1" applyFont="1" applyAlignment="1">
      <alignment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right" vertical="top"/>
    </xf>
    <xf numFmtId="164" fontId="18" fillId="3" borderId="5" xfId="0" applyFont="1" applyFill="1" applyBorder="1" applyAlignment="1">
      <alignment horizontal="center" vertical="center"/>
    </xf>
    <xf numFmtId="164" fontId="18" fillId="3" borderId="6" xfId="0" applyFont="1" applyFill="1" applyBorder="1" applyAlignment="1">
      <alignment horizontal="center" vertical="center"/>
    </xf>
    <xf numFmtId="164" fontId="16" fillId="0" borderId="6" xfId="0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64" fontId="29" fillId="0" borderId="7" xfId="0" applyFont="1" applyBorder="1" applyAlignment="1">
      <alignment vertical="center"/>
    </xf>
    <xf numFmtId="168" fontId="29" fillId="0" borderId="7" xfId="0" applyNumberFormat="1" applyFont="1" applyBorder="1" applyAlignment="1">
      <alignment vertical="center"/>
    </xf>
    <xf numFmtId="164" fontId="29" fillId="0" borderId="8" xfId="0" applyFont="1" applyBorder="1" applyAlignment="1">
      <alignment vertical="center"/>
    </xf>
    <xf numFmtId="164" fontId="29" fillId="0" borderId="8" xfId="0" applyFont="1" applyBorder="1" applyAlignment="1">
      <alignment horizontal="center" vertical="center"/>
    </xf>
    <xf numFmtId="168" fontId="29" fillId="0" borderId="8" xfId="0" applyNumberFormat="1" applyFont="1" applyBorder="1" applyAlignment="1">
      <alignment vertical="center"/>
    </xf>
    <xf numFmtId="164" fontId="29" fillId="0" borderId="9" xfId="0" applyFont="1" applyBorder="1" applyAlignment="1">
      <alignment vertical="center"/>
    </xf>
    <xf numFmtId="164" fontId="29" fillId="0" borderId="9" xfId="0" applyFont="1" applyBorder="1" applyAlignment="1">
      <alignment horizontal="center" vertical="center"/>
    </xf>
    <xf numFmtId="168" fontId="29" fillId="0" borderId="9" xfId="0" applyNumberFormat="1" applyFont="1" applyBorder="1" applyAlignment="1">
      <alignment vertical="center"/>
    </xf>
    <xf numFmtId="164" fontId="18" fillId="3" borderId="5" xfId="0" applyFont="1" applyFill="1" applyBorder="1" applyAlignment="1">
      <alignment vertical="center"/>
    </xf>
    <xf numFmtId="164" fontId="29" fillId="3" borderId="5" xfId="0" applyFont="1" applyFill="1" applyBorder="1" applyAlignment="1">
      <alignment horizontal="center" vertical="center"/>
    </xf>
    <xf numFmtId="168" fontId="29" fillId="3" borderId="5" xfId="0" applyNumberFormat="1" applyFont="1" applyFill="1" applyBorder="1" applyAlignment="1">
      <alignment vertical="center"/>
    </xf>
    <xf numFmtId="164" fontId="18" fillId="0" borderId="6" xfId="0" applyFont="1" applyBorder="1" applyAlignment="1">
      <alignment horizontal="center" vertical="center"/>
    </xf>
    <xf numFmtId="164" fontId="29" fillId="0" borderId="6" xfId="0" applyFont="1" applyBorder="1" applyAlignment="1">
      <alignment horizontal="center" vertical="center"/>
    </xf>
    <xf numFmtId="168" fontId="29" fillId="0" borderId="6" xfId="0" applyNumberFormat="1" applyFont="1" applyBorder="1" applyAlignment="1">
      <alignment vertical="center"/>
    </xf>
    <xf numFmtId="164" fontId="29" fillId="0" borderId="10" xfId="0" applyFont="1" applyBorder="1" applyAlignment="1">
      <alignment horizontal="center" vertical="center"/>
    </xf>
    <xf numFmtId="164" fontId="29" fillId="0" borderId="10" xfId="0" applyFont="1" applyBorder="1" applyAlignment="1">
      <alignment vertical="center"/>
    </xf>
    <xf numFmtId="168" fontId="29" fillId="0" borderId="10" xfId="0" applyNumberFormat="1" applyFont="1" applyBorder="1" applyAlignment="1">
      <alignment vertical="center"/>
    </xf>
    <xf numFmtId="164" fontId="29" fillId="0" borderId="8" xfId="0" applyFont="1" applyBorder="1" applyAlignment="1">
      <alignment vertical="center" wrapText="1"/>
    </xf>
    <xf numFmtId="164" fontId="29" fillId="0" borderId="11" xfId="0" applyFont="1" applyBorder="1" applyAlignment="1">
      <alignment horizontal="center" vertical="center"/>
    </xf>
    <xf numFmtId="164" fontId="29" fillId="0" borderId="11" xfId="0" applyFont="1" applyBorder="1" applyAlignment="1">
      <alignment vertical="center"/>
    </xf>
    <xf numFmtId="168" fontId="29" fillId="0" borderId="12" xfId="0" applyNumberFormat="1" applyFont="1" applyBorder="1" applyAlignment="1">
      <alignment vertical="center"/>
    </xf>
    <xf numFmtId="164" fontId="29" fillId="0" borderId="13" xfId="0" applyFont="1" applyBorder="1" applyAlignment="1">
      <alignment vertical="center"/>
    </xf>
    <xf numFmtId="164" fontId="29" fillId="0" borderId="13" xfId="0" applyFont="1" applyBorder="1" applyAlignment="1">
      <alignment horizontal="center" vertical="center"/>
    </xf>
    <xf numFmtId="168" fontId="29" fillId="0" borderId="13" xfId="0" applyNumberFormat="1" applyFont="1" applyBorder="1" applyAlignment="1">
      <alignment vertical="center"/>
    </xf>
    <xf numFmtId="164" fontId="29" fillId="0" borderId="14" xfId="0" applyFont="1" applyBorder="1" applyAlignment="1">
      <alignment horizontal="center" vertical="center"/>
    </xf>
    <xf numFmtId="164" fontId="29" fillId="0" borderId="14" xfId="0" applyFont="1" applyBorder="1" applyAlignment="1">
      <alignment vertical="center"/>
    </xf>
    <xf numFmtId="168" fontId="29" fillId="0" borderId="14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31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5" fillId="3" borderId="15" xfId="0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4" xfId="0" applyBorder="1" applyAlignment="1">
      <alignment vertical="center"/>
    </xf>
    <xf numFmtId="164" fontId="1" fillId="0" borderId="4" xfId="0" applyFont="1" applyBorder="1" applyAlignment="1">
      <alignment horizontal="left" vertical="center" indent="1"/>
    </xf>
    <xf numFmtId="166" fontId="0" fillId="0" borderId="4" xfId="0" applyNumberForma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left" vertical="center" indent="2"/>
    </xf>
    <xf numFmtId="168" fontId="0" fillId="0" borderId="4" xfId="0" applyNumberFormat="1" applyBorder="1" applyAlignment="1">
      <alignment vertical="center"/>
    </xf>
    <xf numFmtId="164" fontId="1" fillId="0" borderId="16" xfId="0" applyFont="1" applyBorder="1" applyAlignment="1">
      <alignment horizontal="left" vertical="center" indent="2"/>
    </xf>
    <xf numFmtId="164" fontId="0" fillId="0" borderId="16" xfId="0" applyBorder="1" applyAlignment="1">
      <alignment vertical="center"/>
    </xf>
    <xf numFmtId="168" fontId="0" fillId="0" borderId="16" xfId="0" applyNumberFormat="1" applyBorder="1" applyAlignment="1">
      <alignment vertical="center"/>
    </xf>
    <xf numFmtId="164" fontId="0" fillId="0" borderId="16" xfId="0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8" fontId="15" fillId="0" borderId="2" xfId="0" applyNumberFormat="1" applyFont="1" applyBorder="1" applyAlignment="1">
      <alignment vertical="center"/>
    </xf>
    <xf numFmtId="164" fontId="15" fillId="0" borderId="2" xfId="0" applyFont="1" applyBorder="1" applyAlignment="1">
      <alignment vertical="center"/>
    </xf>
    <xf numFmtId="164" fontId="15" fillId="0" borderId="0" xfId="0" applyFont="1" applyAlignment="1">
      <alignment/>
    </xf>
    <xf numFmtId="164" fontId="32" fillId="0" borderId="0" xfId="0" applyFont="1" applyAlignment="1">
      <alignment/>
    </xf>
    <xf numFmtId="164" fontId="24" fillId="0" borderId="0" xfId="0" applyFont="1" applyBorder="1" applyAlignment="1">
      <alignment horizontal="center" vertical="center" wrapText="1"/>
    </xf>
    <xf numFmtId="168" fontId="0" fillId="0" borderId="3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4" fontId="18" fillId="0" borderId="2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vertical="center"/>
    </xf>
    <xf numFmtId="164" fontId="19" fillId="3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5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 horizontal="left" wrapText="1"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wrapText="1"/>
    </xf>
    <xf numFmtId="164" fontId="13" fillId="0" borderId="0" xfId="0" applyFont="1" applyAlignment="1">
      <alignment/>
    </xf>
    <xf numFmtId="164" fontId="33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34" fillId="0" borderId="17" xfId="0" applyFont="1" applyBorder="1" applyAlignment="1">
      <alignment horizontal="center" wrapText="1"/>
    </xf>
    <xf numFmtId="164" fontId="35" fillId="5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21" fillId="0" borderId="1" xfId="0" applyFont="1" applyBorder="1" applyAlignment="1">
      <alignment wrapText="1"/>
    </xf>
    <xf numFmtId="164" fontId="17" fillId="0" borderId="1" xfId="0" applyFont="1" applyBorder="1" applyAlignment="1">
      <alignment/>
    </xf>
    <xf numFmtId="170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64" fontId="17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4" fontId="21" fillId="0" borderId="1" xfId="0" applyFont="1" applyBorder="1" applyAlignment="1">
      <alignment horizontal="right" wrapText="1"/>
    </xf>
    <xf numFmtId="168" fontId="19" fillId="0" borderId="1" xfId="0" applyNumberFormat="1" applyFont="1" applyBorder="1" applyAlignment="1">
      <alignment/>
    </xf>
    <xf numFmtId="172" fontId="19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4" fontId="19" fillId="0" borderId="1" xfId="0" applyFont="1" applyBorder="1" applyAlignment="1">
      <alignment horizontal="center"/>
    </xf>
    <xf numFmtId="164" fontId="0" fillId="0" borderId="0" xfId="0" applyBorder="1" applyAlignment="1">
      <alignment horizontal="left" wrapText="1"/>
    </xf>
    <xf numFmtId="164" fontId="35" fillId="0" borderId="17" xfId="0" applyFont="1" applyBorder="1" applyAlignment="1">
      <alignment horizontal="center" vertical="center" wrapText="1"/>
    </xf>
    <xf numFmtId="164" fontId="35" fillId="5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left" vertical="center" wrapText="1"/>
    </xf>
    <xf numFmtId="164" fontId="17" fillId="0" borderId="1" xfId="0" applyFont="1" applyBorder="1" applyAlignment="1">
      <alignment vertical="center" wrapText="1"/>
    </xf>
    <xf numFmtId="170" fontId="0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vertical="center" wrapText="1"/>
    </xf>
    <xf numFmtId="164" fontId="0" fillId="0" borderId="1" xfId="0" applyBorder="1" applyAlignment="1">
      <alignment vertical="center"/>
    </xf>
    <xf numFmtId="164" fontId="19" fillId="0" borderId="1" xfId="0" applyFont="1" applyBorder="1" applyAlignment="1">
      <alignment horizontal="right" vertical="center" wrapText="1"/>
    </xf>
    <xf numFmtId="164" fontId="19" fillId="0" borderId="1" xfId="0" applyFont="1" applyBorder="1" applyAlignment="1">
      <alignment horizontal="center" vertical="center"/>
    </xf>
    <xf numFmtId="168" fontId="19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Wykonanie 2003 i plan 2004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zoomScale="133" zoomScaleNormal="133" workbookViewId="0" topLeftCell="A67">
      <selection activeCell="O86" sqref="O86"/>
    </sheetView>
  </sheetViews>
  <sheetFormatPr defaultColWidth="9.140625" defaultRowHeight="12.75"/>
  <cols>
    <col min="1" max="1" width="4.421875" style="1" customWidth="1"/>
    <col min="2" max="2" width="6.8515625" style="1" customWidth="1"/>
    <col min="3" max="3" width="4.421875" style="1" customWidth="1"/>
    <col min="4" max="6" width="9.140625" style="1" customWidth="1"/>
    <col min="7" max="7" width="8.140625" style="1" customWidth="1"/>
    <col min="8" max="8" width="9.00390625" style="1" customWidth="1"/>
    <col min="9" max="9" width="10.7109375" style="0" customWidth="1"/>
    <col min="10" max="10" width="9.57421875" style="0" customWidth="1"/>
    <col min="11" max="11" width="12.421875" style="0" customWidth="1"/>
    <col min="12" max="12" width="11.8515625" style="0" customWidth="1"/>
    <col min="13" max="16384" width="9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1</v>
      </c>
      <c r="L2" s="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5" t="s">
        <v>2</v>
      </c>
      <c r="L3" s="5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5" t="s">
        <v>3</v>
      </c>
      <c r="L4" s="5"/>
    </row>
    <row r="5" spans="1:12" ht="48.75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 t="s">
        <v>5</v>
      </c>
    </row>
    <row r="7" spans="1:12" ht="12.75" customHeight="1">
      <c r="A7" s="7" t="s">
        <v>6</v>
      </c>
      <c r="B7" s="7" t="s">
        <v>7</v>
      </c>
      <c r="C7" s="7" t="s">
        <v>8</v>
      </c>
      <c r="D7" s="8" t="s">
        <v>9</v>
      </c>
      <c r="E7" s="8" t="s">
        <v>10</v>
      </c>
      <c r="F7" s="7" t="s">
        <v>11</v>
      </c>
      <c r="G7" s="7"/>
      <c r="H7" s="7"/>
      <c r="I7" s="7"/>
      <c r="J7" s="7"/>
      <c r="K7" s="7"/>
      <c r="L7" s="7"/>
    </row>
    <row r="8" spans="1:12" s="10" customFormat="1" ht="20.25" customHeight="1">
      <c r="A8" s="7"/>
      <c r="B8" s="7"/>
      <c r="C8" s="7"/>
      <c r="D8" s="8"/>
      <c r="E8" s="8"/>
      <c r="F8" s="9" t="s">
        <v>12</v>
      </c>
      <c r="G8" s="9" t="s">
        <v>13</v>
      </c>
      <c r="H8" s="9" t="s">
        <v>14</v>
      </c>
      <c r="I8" s="9"/>
      <c r="J8" s="9"/>
      <c r="K8" s="9"/>
      <c r="L8" s="9"/>
    </row>
    <row r="9" spans="1:12" s="10" customFormat="1" ht="20.25" customHeight="1">
      <c r="A9" s="7"/>
      <c r="B9" s="7"/>
      <c r="C9" s="7"/>
      <c r="D9" s="8"/>
      <c r="E9" s="8"/>
      <c r="F9" s="9"/>
      <c r="G9" s="9"/>
      <c r="H9" s="9" t="s">
        <v>15</v>
      </c>
      <c r="I9" s="9" t="s">
        <v>16</v>
      </c>
      <c r="J9" s="9"/>
      <c r="K9" s="9"/>
      <c r="L9" s="9" t="s">
        <v>17</v>
      </c>
    </row>
    <row r="10" spans="1:12" s="10" customFormat="1" ht="65.25" customHeight="1">
      <c r="A10" s="7"/>
      <c r="B10" s="7"/>
      <c r="C10" s="7"/>
      <c r="D10" s="8"/>
      <c r="E10" s="8"/>
      <c r="F10" s="9"/>
      <c r="G10" s="9"/>
      <c r="H10" s="9"/>
      <c r="I10" s="9" t="s">
        <v>18</v>
      </c>
      <c r="J10" s="9" t="s">
        <v>19</v>
      </c>
      <c r="K10" s="9" t="s">
        <v>20</v>
      </c>
      <c r="L10" s="9"/>
    </row>
    <row r="11" spans="1:12" ht="9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4" ht="16.5" customHeight="1">
      <c r="A12" s="12" t="s">
        <v>21</v>
      </c>
      <c r="B12" s="12" t="s">
        <v>22</v>
      </c>
      <c r="C12" s="13">
        <v>2010</v>
      </c>
      <c r="D12" s="14">
        <v>538807.43</v>
      </c>
      <c r="E12" s="14"/>
      <c r="F12" s="14"/>
      <c r="G12" s="14"/>
      <c r="H12" s="14"/>
      <c r="I12" s="14"/>
      <c r="J12" s="14"/>
      <c r="K12" s="14"/>
      <c r="L12" s="14"/>
      <c r="M12" s="15"/>
      <c r="N12" s="15"/>
    </row>
    <row r="13" spans="1:14" ht="16.5" customHeight="1">
      <c r="A13" s="13"/>
      <c r="B13" s="13"/>
      <c r="C13" s="16" t="s">
        <v>23</v>
      </c>
      <c r="D13" s="14"/>
      <c r="E13" s="17">
        <f>SUM(E14:E18)</f>
        <v>538807.4299999999</v>
      </c>
      <c r="F13" s="14"/>
      <c r="G13" s="17">
        <f>SUM(G14:G18)</f>
        <v>538807.4299999999</v>
      </c>
      <c r="H13" s="17">
        <f>SUM(H14:H18)</f>
        <v>538807.4299999999</v>
      </c>
      <c r="I13" s="17">
        <f>SUM(I14:I18)</f>
        <v>9021</v>
      </c>
      <c r="J13" s="17">
        <f>SUM(J14:J18)</f>
        <v>1541.8200000000002</v>
      </c>
      <c r="K13" s="17">
        <f>SUM(K14:K18)</f>
        <v>0</v>
      </c>
      <c r="L13" s="17">
        <f>SUM(L14:L18)</f>
        <v>0</v>
      </c>
      <c r="M13" s="15"/>
      <c r="N13" s="15"/>
    </row>
    <row r="14" spans="1:14" ht="16.5" customHeight="1">
      <c r="A14" s="13"/>
      <c r="B14" s="13"/>
      <c r="C14" s="12">
        <v>4110</v>
      </c>
      <c r="D14" s="14"/>
      <c r="E14" s="14">
        <f>SUM(G14)</f>
        <v>1370.71</v>
      </c>
      <c r="F14" s="14"/>
      <c r="G14" s="14">
        <f>SUM(H14,L14)</f>
        <v>1370.71</v>
      </c>
      <c r="H14" s="14">
        <f>SUM(I14:K14)</f>
        <v>1370.71</v>
      </c>
      <c r="I14" s="14"/>
      <c r="J14" s="14">
        <v>1370.71</v>
      </c>
      <c r="K14" s="14"/>
      <c r="L14" s="14"/>
      <c r="M14" s="15"/>
      <c r="N14" s="15"/>
    </row>
    <row r="15" spans="1:14" ht="16.5" customHeight="1">
      <c r="A15" s="13"/>
      <c r="B15" s="13"/>
      <c r="C15" s="12">
        <v>4120</v>
      </c>
      <c r="D15" s="14"/>
      <c r="E15" s="14">
        <f>SUM(G15)</f>
        <v>171.11</v>
      </c>
      <c r="F15" s="14"/>
      <c r="G15" s="14">
        <f>SUM(H15,L15)</f>
        <v>171.11</v>
      </c>
      <c r="H15" s="14">
        <f>SUM(I15:K15)</f>
        <v>171.11</v>
      </c>
      <c r="I15" s="14"/>
      <c r="J15" s="14">
        <v>171.11</v>
      </c>
      <c r="K15" s="14"/>
      <c r="L15" s="14"/>
      <c r="M15" s="15"/>
      <c r="N15" s="15"/>
    </row>
    <row r="16" spans="1:14" ht="16.5" customHeight="1">
      <c r="A16" s="13"/>
      <c r="B16" s="13"/>
      <c r="C16" s="12">
        <v>4170</v>
      </c>
      <c r="D16" s="14"/>
      <c r="E16" s="14">
        <f>SUM(G16)</f>
        <v>9021</v>
      </c>
      <c r="F16" s="14"/>
      <c r="G16" s="14">
        <f>SUM(H16,L16)</f>
        <v>9021</v>
      </c>
      <c r="H16" s="14">
        <f>SUM(I16:K16)</f>
        <v>9021</v>
      </c>
      <c r="I16" s="14">
        <v>9021</v>
      </c>
      <c r="J16" s="14"/>
      <c r="K16" s="14"/>
      <c r="L16" s="14"/>
      <c r="M16" s="15"/>
      <c r="N16" s="15"/>
    </row>
    <row r="17" spans="1:14" ht="16.5" customHeight="1">
      <c r="A17" s="13"/>
      <c r="B17" s="13"/>
      <c r="C17" s="12">
        <v>4210</v>
      </c>
      <c r="D17" s="14"/>
      <c r="E17" s="14">
        <f>SUM(G17)</f>
        <v>2.03</v>
      </c>
      <c r="F17" s="14"/>
      <c r="G17" s="14">
        <f>SUM(H17,L17)</f>
        <v>2.03</v>
      </c>
      <c r="H17" s="14">
        <v>2.03</v>
      </c>
      <c r="I17" s="14"/>
      <c r="J17" s="14"/>
      <c r="K17" s="14"/>
      <c r="L17" s="14"/>
      <c r="M17" s="15"/>
      <c r="N17" s="15"/>
    </row>
    <row r="18" spans="1:14" ht="16.5" customHeight="1">
      <c r="A18" s="13"/>
      <c r="B18" s="13"/>
      <c r="C18" s="12">
        <v>4430</v>
      </c>
      <c r="D18" s="14"/>
      <c r="E18" s="14">
        <f>SUM(G18)</f>
        <v>528242.58</v>
      </c>
      <c r="F18" s="14"/>
      <c r="G18" s="14">
        <f>SUM(H18,L18)</f>
        <v>528242.58</v>
      </c>
      <c r="H18" s="14">
        <v>528242.58</v>
      </c>
      <c r="I18" s="14"/>
      <c r="J18" s="14"/>
      <c r="K18" s="14"/>
      <c r="L18" s="14"/>
      <c r="M18" s="15"/>
      <c r="N18" s="15"/>
    </row>
    <row r="19" spans="1:14" ht="16.5" customHeight="1">
      <c r="A19" s="13">
        <v>750</v>
      </c>
      <c r="B19" s="13">
        <v>75011</v>
      </c>
      <c r="C19" s="13">
        <v>2010</v>
      </c>
      <c r="D19" s="14">
        <v>179000</v>
      </c>
      <c r="E19" s="14"/>
      <c r="F19" s="14"/>
      <c r="G19" s="14"/>
      <c r="H19" s="14"/>
      <c r="I19" s="14"/>
      <c r="J19" s="14"/>
      <c r="K19" s="14"/>
      <c r="L19" s="14"/>
      <c r="M19" s="15"/>
      <c r="N19" s="15"/>
    </row>
    <row r="20" spans="1:14" ht="16.5" customHeight="1">
      <c r="A20" s="13"/>
      <c r="B20" s="13"/>
      <c r="C20" s="16" t="s">
        <v>23</v>
      </c>
      <c r="D20" s="14"/>
      <c r="E20" s="17">
        <f>SUM(E21:E24)</f>
        <v>179000</v>
      </c>
      <c r="F20" s="14"/>
      <c r="G20" s="17">
        <f>SUM(G21:G24)</f>
        <v>179000</v>
      </c>
      <c r="H20" s="17">
        <f>SUM(H21:H24)</f>
        <v>179000</v>
      </c>
      <c r="I20" s="17">
        <f>SUM(I21:I24)</f>
        <v>152000</v>
      </c>
      <c r="J20" s="17">
        <f>SUM(J21:J24)</f>
        <v>27000</v>
      </c>
      <c r="K20" s="17">
        <f>SUM(K21:K24)</f>
        <v>0</v>
      </c>
      <c r="L20" s="17">
        <f>SUM(L21:L24)</f>
        <v>0</v>
      </c>
      <c r="M20" s="15"/>
      <c r="N20" s="15"/>
    </row>
    <row r="21" spans="1:14" ht="16.5" customHeight="1">
      <c r="A21" s="13"/>
      <c r="B21" s="13"/>
      <c r="C21" s="13">
        <v>4010</v>
      </c>
      <c r="D21" s="14"/>
      <c r="E21" s="14">
        <f>SUM(G21)</f>
        <v>140000</v>
      </c>
      <c r="F21" s="14"/>
      <c r="G21" s="14">
        <f>SUM(H21,L21)</f>
        <v>140000</v>
      </c>
      <c r="H21" s="14">
        <f>SUM(I21:K21)</f>
        <v>140000</v>
      </c>
      <c r="I21" s="14">
        <v>140000</v>
      </c>
      <c r="J21" s="14"/>
      <c r="K21" s="14"/>
      <c r="L21" s="14"/>
      <c r="M21" s="15"/>
      <c r="N21" s="15"/>
    </row>
    <row r="22" spans="1:14" ht="16.5" customHeight="1">
      <c r="A22" s="13"/>
      <c r="B22" s="13"/>
      <c r="C22" s="13">
        <v>4040</v>
      </c>
      <c r="D22" s="14"/>
      <c r="E22" s="14">
        <f>SUM(G22)</f>
        <v>12000</v>
      </c>
      <c r="F22" s="14"/>
      <c r="G22" s="14">
        <f>SUM(H22,L22)</f>
        <v>12000</v>
      </c>
      <c r="H22" s="14">
        <f>SUM(I22:K22)</f>
        <v>12000</v>
      </c>
      <c r="I22" s="14">
        <v>12000</v>
      </c>
      <c r="J22" s="14"/>
      <c r="K22" s="14"/>
      <c r="L22" s="14"/>
      <c r="M22" s="15"/>
      <c r="N22" s="15"/>
    </row>
    <row r="23" spans="1:14" ht="16.5" customHeight="1">
      <c r="A23" s="13"/>
      <c r="B23" s="13"/>
      <c r="C23" s="13">
        <v>4110</v>
      </c>
      <c r="D23" s="14"/>
      <c r="E23" s="14">
        <f>SUM(G23)</f>
        <v>25000</v>
      </c>
      <c r="F23" s="14"/>
      <c r="G23" s="14">
        <f>SUM(H23,L23)</f>
        <v>25000</v>
      </c>
      <c r="H23" s="14">
        <f>SUM(I23:K23)</f>
        <v>25000</v>
      </c>
      <c r="I23" s="14"/>
      <c r="J23" s="14">
        <v>25000</v>
      </c>
      <c r="K23" s="14"/>
      <c r="L23" s="14"/>
      <c r="M23" s="15"/>
      <c r="N23" s="15"/>
    </row>
    <row r="24" spans="1:14" ht="16.5" customHeight="1">
      <c r="A24" s="13"/>
      <c r="B24" s="13"/>
      <c r="C24" s="13">
        <v>4120</v>
      </c>
      <c r="D24" s="14"/>
      <c r="E24" s="14">
        <f>SUM(G24)</f>
        <v>2000</v>
      </c>
      <c r="F24" s="14"/>
      <c r="G24" s="14">
        <f>SUM(H24,L24)</f>
        <v>2000</v>
      </c>
      <c r="H24" s="14">
        <f>SUM(I24:K24)</f>
        <v>2000</v>
      </c>
      <c r="I24" s="14"/>
      <c r="J24" s="14">
        <v>2000</v>
      </c>
      <c r="K24" s="14"/>
      <c r="L24" s="14"/>
      <c r="M24" s="15"/>
      <c r="N24" s="15"/>
    </row>
    <row r="25" spans="1:14" ht="16.5" customHeight="1">
      <c r="A25" s="13">
        <v>750</v>
      </c>
      <c r="B25" s="13">
        <v>75056</v>
      </c>
      <c r="C25" s="13">
        <v>2010</v>
      </c>
      <c r="D25" s="14">
        <v>16146</v>
      </c>
      <c r="E25" s="14"/>
      <c r="F25" s="14"/>
      <c r="G25" s="14"/>
      <c r="H25" s="14"/>
      <c r="I25" s="14"/>
      <c r="J25" s="14"/>
      <c r="K25" s="14"/>
      <c r="L25" s="14"/>
      <c r="M25" s="15"/>
      <c r="N25" s="15"/>
    </row>
    <row r="26" spans="1:14" ht="16.5" customHeight="1">
      <c r="A26" s="13"/>
      <c r="B26" s="13"/>
      <c r="C26" s="16" t="s">
        <v>23</v>
      </c>
      <c r="D26" s="14"/>
      <c r="E26" s="17">
        <f>SUM(E27:E35)</f>
        <v>16146</v>
      </c>
      <c r="F26" s="14"/>
      <c r="G26" s="17">
        <f>SUM(G27:G35)</f>
        <v>16146</v>
      </c>
      <c r="H26" s="17">
        <f>SUM(H27:H35)</f>
        <v>16146</v>
      </c>
      <c r="I26" s="17">
        <f>SUM(I27:I35)</f>
        <v>667</v>
      </c>
      <c r="J26" s="17">
        <f>SUM(J27:J35)</f>
        <v>1850.1</v>
      </c>
      <c r="K26" s="17">
        <f>SUM(K27:K35)</f>
        <v>0</v>
      </c>
      <c r="L26" s="17">
        <f>SUM(L27:L35)</f>
        <v>0</v>
      </c>
      <c r="M26" s="15"/>
      <c r="N26" s="15"/>
    </row>
    <row r="27" spans="1:14" ht="16.5" customHeight="1">
      <c r="A27" s="13"/>
      <c r="B27" s="13"/>
      <c r="C27" s="12">
        <v>3020</v>
      </c>
      <c r="D27" s="14"/>
      <c r="E27" s="14">
        <f>SUM(G27)</f>
        <v>10951.68</v>
      </c>
      <c r="F27" s="14"/>
      <c r="G27" s="14">
        <f>SUM(H27,L27)</f>
        <v>10951.68</v>
      </c>
      <c r="H27" s="14">
        <v>10951.68</v>
      </c>
      <c r="I27" s="14"/>
      <c r="J27" s="14"/>
      <c r="K27" s="14"/>
      <c r="L27" s="14"/>
      <c r="M27" s="15"/>
      <c r="N27" s="15"/>
    </row>
    <row r="28" spans="1:14" ht="16.5" customHeight="1">
      <c r="A28" s="13"/>
      <c r="B28" s="13"/>
      <c r="C28" s="12">
        <v>4110</v>
      </c>
      <c r="D28" s="14"/>
      <c r="E28" s="14">
        <f>SUM(G28)</f>
        <v>1778.79</v>
      </c>
      <c r="F28" s="14"/>
      <c r="G28" s="14">
        <f>SUM(H28,L28)</f>
        <v>1778.79</v>
      </c>
      <c r="H28" s="14">
        <f>SUM(I28:K28)</f>
        <v>1778.79</v>
      </c>
      <c r="I28" s="14"/>
      <c r="J28" s="14">
        <v>1778.79</v>
      </c>
      <c r="K28" s="14"/>
      <c r="L28" s="14"/>
      <c r="M28" s="15"/>
      <c r="N28" s="15"/>
    </row>
    <row r="29" spans="1:14" ht="16.5" customHeight="1">
      <c r="A29" s="13"/>
      <c r="B29" s="13"/>
      <c r="C29" s="12">
        <v>4120</v>
      </c>
      <c r="D29" s="14"/>
      <c r="E29" s="14">
        <f>SUM(G29)</f>
        <v>71.31</v>
      </c>
      <c r="F29" s="14"/>
      <c r="G29" s="14">
        <f>SUM(H29,L29)</f>
        <v>71.31</v>
      </c>
      <c r="H29" s="14">
        <f>SUM(I29:K29)</f>
        <v>71.31</v>
      </c>
      <c r="I29" s="14"/>
      <c r="J29" s="14">
        <v>71.31</v>
      </c>
      <c r="K29" s="14"/>
      <c r="L29" s="14"/>
      <c r="M29" s="15"/>
      <c r="N29" s="15"/>
    </row>
    <row r="30" spans="1:14" ht="16.5" customHeight="1">
      <c r="A30" s="13"/>
      <c r="B30" s="13"/>
      <c r="C30" s="12">
        <v>4170</v>
      </c>
      <c r="D30" s="14"/>
      <c r="E30" s="14">
        <f>SUM(G30)</f>
        <v>667</v>
      </c>
      <c r="F30" s="14"/>
      <c r="G30" s="14">
        <f>SUM(H30,L30)</f>
        <v>667</v>
      </c>
      <c r="H30" s="14">
        <f>SUM(I30:K30)</f>
        <v>667</v>
      </c>
      <c r="I30" s="14">
        <v>667</v>
      </c>
      <c r="J30" s="14"/>
      <c r="K30" s="14"/>
      <c r="L30" s="14"/>
      <c r="M30" s="15"/>
      <c r="N30" s="15"/>
    </row>
    <row r="31" spans="1:14" ht="16.5" customHeight="1">
      <c r="A31" s="13"/>
      <c r="B31" s="13"/>
      <c r="C31" s="12">
        <v>4210</v>
      </c>
      <c r="D31" s="14"/>
      <c r="E31" s="14">
        <f>SUM(G31)</f>
        <v>600</v>
      </c>
      <c r="F31" s="14"/>
      <c r="G31" s="14">
        <f>SUM(H31,L31)</f>
        <v>600</v>
      </c>
      <c r="H31" s="14">
        <v>600</v>
      </c>
      <c r="I31" s="14"/>
      <c r="J31" s="14"/>
      <c r="K31" s="14"/>
      <c r="L31" s="14"/>
      <c r="M31" s="15"/>
      <c r="N31" s="15"/>
    </row>
    <row r="32" spans="1:14" ht="16.5" customHeight="1">
      <c r="A32" s="13"/>
      <c r="B32" s="13"/>
      <c r="C32" s="12">
        <v>4300</v>
      </c>
      <c r="D32" s="14"/>
      <c r="E32" s="14">
        <f>SUM(G32)</f>
        <v>877.22</v>
      </c>
      <c r="F32" s="14"/>
      <c r="G32" s="14">
        <f>SUM(H32,L32)</f>
        <v>877.22</v>
      </c>
      <c r="H32" s="14">
        <v>877.22</v>
      </c>
      <c r="I32" s="14"/>
      <c r="J32" s="14"/>
      <c r="K32" s="14"/>
      <c r="L32" s="14"/>
      <c r="M32" s="15"/>
      <c r="N32" s="15"/>
    </row>
    <row r="33" spans="1:14" ht="16.5" customHeight="1">
      <c r="A33" s="13"/>
      <c r="B33" s="13"/>
      <c r="C33" s="12">
        <v>4370</v>
      </c>
      <c r="D33" s="14"/>
      <c r="E33" s="14">
        <f>SUM(G33)</f>
        <v>600</v>
      </c>
      <c r="F33" s="14"/>
      <c r="G33" s="14">
        <f>SUM(H33,L33)</f>
        <v>600</v>
      </c>
      <c r="H33" s="14">
        <v>600</v>
      </c>
      <c r="I33" s="14"/>
      <c r="J33" s="14"/>
      <c r="K33" s="14"/>
      <c r="L33" s="14"/>
      <c r="M33" s="15"/>
      <c r="N33" s="15"/>
    </row>
    <row r="34" spans="1:14" ht="16.5" customHeight="1">
      <c r="A34" s="13"/>
      <c r="B34" s="13"/>
      <c r="C34" s="12">
        <v>4410</v>
      </c>
      <c r="D34" s="14"/>
      <c r="E34" s="14">
        <f>SUM(G34)</f>
        <v>600</v>
      </c>
      <c r="F34" s="14"/>
      <c r="G34" s="14">
        <f>SUM(H34,L34)</f>
        <v>600</v>
      </c>
      <c r="H34" s="14">
        <v>600</v>
      </c>
      <c r="I34" s="14"/>
      <c r="J34" s="14"/>
      <c r="K34" s="14"/>
      <c r="L34" s="14"/>
      <c r="M34" s="15"/>
      <c r="N34" s="15"/>
    </row>
    <row r="35" spans="1:14" ht="16.5" customHeight="1">
      <c r="A35" s="13">
        <v>751</v>
      </c>
      <c r="B35" s="13">
        <v>75101</v>
      </c>
      <c r="C35" s="13">
        <v>2010</v>
      </c>
      <c r="D35" s="14">
        <v>3300</v>
      </c>
      <c r="E35" s="14"/>
      <c r="F35" s="14"/>
      <c r="G35" s="14"/>
      <c r="H35" s="14"/>
      <c r="I35" s="14"/>
      <c r="J35" s="14"/>
      <c r="K35" s="14"/>
      <c r="L35" s="14"/>
      <c r="M35" s="15"/>
      <c r="N35" s="15"/>
    </row>
    <row r="36" spans="1:14" ht="16.5" customHeight="1">
      <c r="A36" s="13"/>
      <c r="B36" s="13"/>
      <c r="C36" s="16" t="s">
        <v>23</v>
      </c>
      <c r="D36" s="14"/>
      <c r="E36" s="17">
        <f>SUM(E37:E42)</f>
        <v>3300</v>
      </c>
      <c r="F36" s="14"/>
      <c r="G36" s="17">
        <f>SUM(G37:G42)</f>
        <v>3300</v>
      </c>
      <c r="H36" s="17">
        <f>SUM(H37:H42)</f>
        <v>3300</v>
      </c>
      <c r="I36" s="17">
        <f>SUM(I37:I42)</f>
        <v>1200</v>
      </c>
      <c r="J36" s="17">
        <f>SUM(J37:J42)</f>
        <v>219</v>
      </c>
      <c r="K36" s="17">
        <f>SUM(K37:K42)</f>
        <v>0</v>
      </c>
      <c r="L36" s="17">
        <f>SUM(L37:L42)</f>
        <v>0</v>
      </c>
      <c r="M36" s="15"/>
      <c r="N36" s="15"/>
    </row>
    <row r="37" spans="1:14" ht="16.5" customHeight="1">
      <c r="A37" s="13"/>
      <c r="B37" s="13"/>
      <c r="C37" s="12">
        <v>4010</v>
      </c>
      <c r="D37" s="14"/>
      <c r="E37" s="14">
        <f>SUM(G37)</f>
        <v>1200</v>
      </c>
      <c r="F37" s="14"/>
      <c r="G37" s="14">
        <f>SUM(H37,L37)</f>
        <v>1200</v>
      </c>
      <c r="H37" s="14">
        <f>SUM(I37:K37)</f>
        <v>1200</v>
      </c>
      <c r="I37" s="14">
        <v>1200</v>
      </c>
      <c r="J37" s="14"/>
      <c r="K37" s="14"/>
      <c r="L37" s="14"/>
      <c r="M37" s="15"/>
      <c r="N37" s="15"/>
    </row>
    <row r="38" spans="1:14" ht="16.5" customHeight="1">
      <c r="A38" s="13"/>
      <c r="B38" s="13"/>
      <c r="C38" s="12">
        <v>4110</v>
      </c>
      <c r="D38" s="14"/>
      <c r="E38" s="14">
        <f>SUM(G38)</f>
        <v>184</v>
      </c>
      <c r="F38" s="14"/>
      <c r="G38" s="14">
        <f>SUM(H38,L38)</f>
        <v>184</v>
      </c>
      <c r="H38" s="14">
        <f>SUM(I38:K38)</f>
        <v>184</v>
      </c>
      <c r="I38" s="14"/>
      <c r="J38" s="14">
        <v>184</v>
      </c>
      <c r="K38" s="14"/>
      <c r="L38" s="14"/>
      <c r="M38" s="15"/>
      <c r="N38" s="15"/>
    </row>
    <row r="39" spans="1:14" ht="16.5" customHeight="1">
      <c r="A39" s="13"/>
      <c r="B39" s="13"/>
      <c r="C39" s="12">
        <v>4120</v>
      </c>
      <c r="D39" s="14"/>
      <c r="E39" s="14">
        <f>SUM(G39)</f>
        <v>35</v>
      </c>
      <c r="F39" s="14"/>
      <c r="G39" s="14">
        <f>SUM(H39,L39)</f>
        <v>35</v>
      </c>
      <c r="H39" s="14">
        <f>SUM(I39:K39)</f>
        <v>35</v>
      </c>
      <c r="I39" s="14"/>
      <c r="J39" s="14">
        <v>35</v>
      </c>
      <c r="K39" s="14"/>
      <c r="L39" s="14"/>
      <c r="M39" s="15"/>
      <c r="N39" s="15"/>
    </row>
    <row r="40" spans="1:14" ht="16.5" customHeight="1">
      <c r="A40" s="13"/>
      <c r="B40" s="13"/>
      <c r="C40" s="12">
        <v>4370</v>
      </c>
      <c r="D40" s="14"/>
      <c r="E40" s="14">
        <f>SUM(G40)</f>
        <v>800</v>
      </c>
      <c r="F40" s="14"/>
      <c r="G40" s="14">
        <f>SUM(H40,L40)</f>
        <v>800</v>
      </c>
      <c r="H40" s="14">
        <v>800</v>
      </c>
      <c r="I40" s="14"/>
      <c r="J40" s="14"/>
      <c r="K40" s="14"/>
      <c r="L40" s="14"/>
      <c r="M40" s="15"/>
      <c r="N40" s="15"/>
    </row>
    <row r="41" spans="1:14" ht="16.5" customHeight="1">
      <c r="A41" s="13"/>
      <c r="B41" s="13"/>
      <c r="C41" s="12">
        <v>4740</v>
      </c>
      <c r="D41" s="14"/>
      <c r="E41" s="14">
        <f>SUM(G41)</f>
        <v>781</v>
      </c>
      <c r="F41" s="14"/>
      <c r="G41" s="14">
        <f>SUM(H41,L41)</f>
        <v>781</v>
      </c>
      <c r="H41" s="14">
        <v>781</v>
      </c>
      <c r="I41" s="14"/>
      <c r="J41" s="14"/>
      <c r="K41" s="14"/>
      <c r="L41" s="14"/>
      <c r="M41" s="15"/>
      <c r="N41" s="15"/>
    </row>
    <row r="42" spans="1:14" ht="16.5" customHeight="1">
      <c r="A42" s="13"/>
      <c r="B42" s="13"/>
      <c r="C42" s="12">
        <v>4750</v>
      </c>
      <c r="D42" s="14"/>
      <c r="E42" s="14">
        <f>SUM(G42)</f>
        <v>300</v>
      </c>
      <c r="F42" s="14"/>
      <c r="G42" s="14">
        <f>SUM(H42,L42)</f>
        <v>300</v>
      </c>
      <c r="H42" s="14">
        <v>300</v>
      </c>
      <c r="I42" s="14"/>
      <c r="J42" s="14"/>
      <c r="K42" s="14"/>
      <c r="L42" s="14"/>
      <c r="M42" s="15"/>
      <c r="N42" s="15"/>
    </row>
    <row r="43" spans="1:14" ht="16.5" customHeight="1">
      <c r="A43" s="13">
        <v>751</v>
      </c>
      <c r="B43" s="13">
        <v>75107</v>
      </c>
      <c r="C43" s="13">
        <v>2010</v>
      </c>
      <c r="D43" s="14">
        <v>57289</v>
      </c>
      <c r="E43" s="14"/>
      <c r="F43" s="14"/>
      <c r="G43" s="14"/>
      <c r="H43" s="14"/>
      <c r="I43" s="14"/>
      <c r="J43" s="14"/>
      <c r="K43" s="14"/>
      <c r="L43" s="14"/>
      <c r="M43" s="15"/>
      <c r="N43" s="15"/>
    </row>
    <row r="44" spans="1:14" ht="16.5" customHeight="1">
      <c r="A44" s="13"/>
      <c r="B44" s="13"/>
      <c r="C44" s="16" t="s">
        <v>23</v>
      </c>
      <c r="D44" s="14"/>
      <c r="E44" s="17">
        <f>SUM(E45:E50)</f>
        <v>57289</v>
      </c>
      <c r="F44" s="14"/>
      <c r="G44" s="17">
        <f>SUM(G45:G50)</f>
        <v>57289</v>
      </c>
      <c r="H44" s="17">
        <f>SUM(H45:H50)</f>
        <v>57289</v>
      </c>
      <c r="I44" s="17">
        <f>SUM(I45:I50)</f>
        <v>14269.37</v>
      </c>
      <c r="J44" s="17">
        <f>SUM(J45:J50)</f>
        <v>1651.96</v>
      </c>
      <c r="K44" s="17">
        <f>SUM(K45:K50)</f>
        <v>0</v>
      </c>
      <c r="L44" s="17">
        <f>SUM(L45:L50)</f>
        <v>0</v>
      </c>
      <c r="M44" s="15"/>
      <c r="N44" s="15"/>
    </row>
    <row r="45" spans="1:14" ht="16.5" customHeight="1">
      <c r="A45" s="13"/>
      <c r="B45" s="13"/>
      <c r="C45" s="12">
        <v>3030</v>
      </c>
      <c r="D45" s="14"/>
      <c r="E45" s="14">
        <f>SUM(G45)</f>
        <v>31005</v>
      </c>
      <c r="F45" s="14"/>
      <c r="G45" s="14">
        <f>SUM(H45,L45)</f>
        <v>31005</v>
      </c>
      <c r="H45" s="14">
        <v>31005</v>
      </c>
      <c r="I45" s="14"/>
      <c r="J45" s="14"/>
      <c r="K45" s="14"/>
      <c r="L45" s="14"/>
      <c r="M45" s="15"/>
      <c r="N45" s="15"/>
    </row>
    <row r="46" spans="1:14" ht="16.5" customHeight="1">
      <c r="A46" s="13"/>
      <c r="B46" s="13"/>
      <c r="C46" s="12">
        <v>4110</v>
      </c>
      <c r="D46" s="14"/>
      <c r="E46" s="14">
        <f>SUM(G46)</f>
        <v>1523.79</v>
      </c>
      <c r="F46" s="14"/>
      <c r="G46" s="14">
        <f>SUM(H46,L46)</f>
        <v>1523.79</v>
      </c>
      <c r="H46" s="14">
        <f>SUM(I46:K46)</f>
        <v>1523.79</v>
      </c>
      <c r="I46" s="14"/>
      <c r="J46" s="14">
        <v>1523.79</v>
      </c>
      <c r="K46" s="14"/>
      <c r="L46" s="14"/>
      <c r="M46" s="15"/>
      <c r="N46" s="15"/>
    </row>
    <row r="47" spans="1:14" ht="16.5" customHeight="1">
      <c r="A47" s="13"/>
      <c r="B47" s="13"/>
      <c r="C47" s="12">
        <v>4120</v>
      </c>
      <c r="D47" s="14"/>
      <c r="E47" s="14">
        <f>SUM(G47)</f>
        <v>128.17</v>
      </c>
      <c r="F47" s="14"/>
      <c r="G47" s="14">
        <f>SUM(H47,L47)</f>
        <v>128.17</v>
      </c>
      <c r="H47" s="14">
        <f>SUM(I47:K47)</f>
        <v>128.17</v>
      </c>
      <c r="I47" s="14"/>
      <c r="J47" s="14">
        <v>128.17</v>
      </c>
      <c r="K47" s="14"/>
      <c r="L47" s="14"/>
      <c r="M47" s="15"/>
      <c r="N47" s="15"/>
    </row>
    <row r="48" spans="1:14" ht="16.5" customHeight="1">
      <c r="A48" s="13"/>
      <c r="B48" s="13"/>
      <c r="C48" s="12">
        <v>4170</v>
      </c>
      <c r="D48" s="14"/>
      <c r="E48" s="14">
        <f>SUM(G48)</f>
        <v>14269.37</v>
      </c>
      <c r="F48" s="14"/>
      <c r="G48" s="14">
        <f>SUM(H48,L48)</f>
        <v>14269.37</v>
      </c>
      <c r="H48" s="14">
        <f>SUM(I48:K48)</f>
        <v>14269.37</v>
      </c>
      <c r="I48" s="14">
        <v>14269.37</v>
      </c>
      <c r="J48" s="14"/>
      <c r="K48" s="14"/>
      <c r="L48" s="14"/>
      <c r="M48" s="15"/>
      <c r="N48" s="15"/>
    </row>
    <row r="49" spans="1:14" ht="16.5" customHeight="1">
      <c r="A49" s="13"/>
      <c r="B49" s="13"/>
      <c r="C49" s="12">
        <v>4210</v>
      </c>
      <c r="D49" s="14"/>
      <c r="E49" s="14">
        <f>SUM(G49)</f>
        <v>4500</v>
      </c>
      <c r="F49" s="14"/>
      <c r="G49" s="14">
        <f>SUM(H49,L49)</f>
        <v>4500</v>
      </c>
      <c r="H49" s="14">
        <v>4500</v>
      </c>
      <c r="I49" s="14"/>
      <c r="J49" s="14"/>
      <c r="K49" s="14"/>
      <c r="L49" s="14"/>
      <c r="M49" s="15"/>
      <c r="N49" s="15"/>
    </row>
    <row r="50" spans="1:14" ht="16.5" customHeight="1">
      <c r="A50" s="13"/>
      <c r="B50" s="13"/>
      <c r="C50" s="12">
        <v>4300</v>
      </c>
      <c r="D50" s="14"/>
      <c r="E50" s="14">
        <f>SUM(G50)</f>
        <v>5862.67</v>
      </c>
      <c r="F50" s="14"/>
      <c r="G50" s="14">
        <f>SUM(H50,L50)</f>
        <v>5862.67</v>
      </c>
      <c r="H50" s="14">
        <v>5862.67</v>
      </c>
      <c r="I50" s="14"/>
      <c r="J50" s="14"/>
      <c r="K50" s="14"/>
      <c r="L50" s="14"/>
      <c r="M50" s="15"/>
      <c r="N50" s="15"/>
    </row>
    <row r="51" spans="1:14" ht="16.5" customHeight="1">
      <c r="A51" s="13">
        <v>751</v>
      </c>
      <c r="B51" s="13">
        <v>75109</v>
      </c>
      <c r="C51" s="13">
        <v>2010</v>
      </c>
      <c r="D51" s="14">
        <v>39820</v>
      </c>
      <c r="E51" s="14"/>
      <c r="F51" s="14"/>
      <c r="G51" s="14"/>
      <c r="H51" s="14"/>
      <c r="I51" s="14"/>
      <c r="J51" s="14"/>
      <c r="K51" s="14"/>
      <c r="L51" s="14"/>
      <c r="M51" s="15"/>
      <c r="N51" s="15"/>
    </row>
    <row r="52" spans="1:14" ht="16.5" customHeight="1">
      <c r="A52" s="13"/>
      <c r="B52" s="13"/>
      <c r="C52" s="16" t="s">
        <v>23</v>
      </c>
      <c r="D52" s="14"/>
      <c r="E52" s="17">
        <f>SUM(E53:E60)</f>
        <v>39820</v>
      </c>
      <c r="F52" s="14"/>
      <c r="G52" s="17">
        <f>SUM(G53:G60)</f>
        <v>39820</v>
      </c>
      <c r="H52" s="17">
        <f>SUM(H53:H60)</f>
        <v>39820</v>
      </c>
      <c r="I52" s="17">
        <f>SUM(I53:I60)</f>
        <v>14515</v>
      </c>
      <c r="J52" s="17">
        <f>SUM(J53:J60)</f>
        <v>1635.02</v>
      </c>
      <c r="K52" s="17">
        <f>SUM(K53:K60)</f>
        <v>0</v>
      </c>
      <c r="L52" s="17">
        <f>SUM(L53:L60)</f>
        <v>0</v>
      </c>
      <c r="M52" s="15"/>
      <c r="N52" s="15"/>
    </row>
    <row r="53" spans="1:14" ht="16.5" customHeight="1">
      <c r="A53" s="13"/>
      <c r="B53" s="13"/>
      <c r="C53" s="12">
        <v>3030</v>
      </c>
      <c r="D53" s="14"/>
      <c r="E53" s="14">
        <f>SUM(G53)</f>
        <v>19020</v>
      </c>
      <c r="F53" s="14"/>
      <c r="G53" s="14">
        <f>SUM(H53,L53)</f>
        <v>19020</v>
      </c>
      <c r="H53" s="14">
        <v>19020</v>
      </c>
      <c r="I53" s="14"/>
      <c r="J53" s="14"/>
      <c r="K53" s="14"/>
      <c r="L53" s="14"/>
      <c r="M53" s="15"/>
      <c r="N53" s="15"/>
    </row>
    <row r="54" spans="1:14" ht="16.5" customHeight="1">
      <c r="A54" s="13"/>
      <c r="B54" s="13"/>
      <c r="C54" s="12">
        <v>4110</v>
      </c>
      <c r="D54" s="14"/>
      <c r="E54" s="14">
        <f>SUM(G54)</f>
        <v>1459.86</v>
      </c>
      <c r="F54" s="14"/>
      <c r="G54" s="14">
        <f>SUM(H54,L54)</f>
        <v>1459.86</v>
      </c>
      <c r="H54" s="14">
        <f>SUM(I54:K54)</f>
        <v>1459.86</v>
      </c>
      <c r="I54" s="14"/>
      <c r="J54" s="14">
        <v>1459.86</v>
      </c>
      <c r="K54" s="14"/>
      <c r="L54" s="14"/>
      <c r="M54" s="15"/>
      <c r="N54" s="15"/>
    </row>
    <row r="55" spans="1:14" ht="16.5" customHeight="1">
      <c r="A55" s="13"/>
      <c r="B55" s="13"/>
      <c r="C55" s="12">
        <v>4120</v>
      </c>
      <c r="D55" s="14"/>
      <c r="E55" s="14">
        <f>SUM(G55)</f>
        <v>175.16</v>
      </c>
      <c r="F55" s="14"/>
      <c r="G55" s="14">
        <f>SUM(H55,L55)</f>
        <v>175.16</v>
      </c>
      <c r="H55" s="14">
        <f>SUM(I55:K55)</f>
        <v>175.16</v>
      </c>
      <c r="I55" s="14"/>
      <c r="J55" s="14">
        <v>175.16</v>
      </c>
      <c r="K55" s="14"/>
      <c r="L55" s="14"/>
      <c r="M55" s="15"/>
      <c r="N55" s="15"/>
    </row>
    <row r="56" spans="1:14" ht="16.5" customHeight="1">
      <c r="A56" s="13"/>
      <c r="B56" s="13"/>
      <c r="C56" s="12">
        <v>4170</v>
      </c>
      <c r="D56" s="14"/>
      <c r="E56" s="14">
        <f>SUM(G56)</f>
        <v>14515</v>
      </c>
      <c r="F56" s="14"/>
      <c r="G56" s="14">
        <f>SUM(H56,L56)</f>
        <v>14515</v>
      </c>
      <c r="H56" s="14">
        <f>SUM(I56:K56)</f>
        <v>14515</v>
      </c>
      <c r="I56" s="14">
        <v>14515</v>
      </c>
      <c r="J56" s="14"/>
      <c r="K56" s="14"/>
      <c r="L56" s="14"/>
      <c r="M56" s="15"/>
      <c r="N56" s="15"/>
    </row>
    <row r="57" spans="1:14" ht="16.5" customHeight="1">
      <c r="A57" s="13"/>
      <c r="B57" s="13"/>
      <c r="C57" s="12">
        <v>4210</v>
      </c>
      <c r="D57" s="14"/>
      <c r="E57" s="14">
        <f>SUM(G57)</f>
        <v>1301.03</v>
      </c>
      <c r="F57" s="14"/>
      <c r="G57" s="14">
        <f>SUM(H57,L57)</f>
        <v>1301.03</v>
      </c>
      <c r="H57" s="14">
        <v>1301.03</v>
      </c>
      <c r="I57" s="14"/>
      <c r="J57" s="14"/>
      <c r="K57" s="14"/>
      <c r="L57" s="14"/>
      <c r="M57" s="15"/>
      <c r="N57" s="15"/>
    </row>
    <row r="58" spans="1:14" ht="16.5" customHeight="1">
      <c r="A58" s="13"/>
      <c r="B58" s="13"/>
      <c r="C58" s="12">
        <v>4300</v>
      </c>
      <c r="D58" s="14"/>
      <c r="E58" s="14">
        <f>SUM(G58)</f>
        <v>2789.1</v>
      </c>
      <c r="F58" s="14"/>
      <c r="G58" s="14">
        <f>SUM(H58,L58)</f>
        <v>2789.1</v>
      </c>
      <c r="H58" s="14">
        <v>2789.1</v>
      </c>
      <c r="I58" s="14"/>
      <c r="J58" s="14"/>
      <c r="K58" s="14"/>
      <c r="L58" s="14"/>
      <c r="M58" s="15"/>
      <c r="N58" s="15"/>
    </row>
    <row r="59" spans="1:14" ht="16.5" customHeight="1">
      <c r="A59" s="13"/>
      <c r="B59" s="13"/>
      <c r="C59" s="12">
        <v>4370</v>
      </c>
      <c r="D59" s="14"/>
      <c r="E59" s="14">
        <f>SUM(G59)</f>
        <v>196.85</v>
      </c>
      <c r="F59" s="14"/>
      <c r="G59" s="14">
        <f>SUM(H59,L59)</f>
        <v>196.85</v>
      </c>
      <c r="H59" s="14">
        <v>196.85</v>
      </c>
      <c r="I59" s="14"/>
      <c r="J59" s="14"/>
      <c r="K59" s="14"/>
      <c r="L59" s="14"/>
      <c r="M59" s="15"/>
      <c r="N59" s="15"/>
    </row>
    <row r="60" spans="1:14" ht="16.5" customHeight="1">
      <c r="A60" s="13"/>
      <c r="B60" s="13"/>
      <c r="C60" s="12">
        <v>4410</v>
      </c>
      <c r="D60" s="14"/>
      <c r="E60" s="14">
        <f>SUM(G60)</f>
        <v>363</v>
      </c>
      <c r="F60" s="14"/>
      <c r="G60" s="14">
        <f>SUM(H60,L60)</f>
        <v>363</v>
      </c>
      <c r="H60" s="14">
        <v>363</v>
      </c>
      <c r="I60" s="14"/>
      <c r="J60" s="14"/>
      <c r="K60" s="14"/>
      <c r="L60" s="14"/>
      <c r="M60" s="15"/>
      <c r="N60" s="15"/>
    </row>
    <row r="61" spans="1:14" ht="16.5" customHeight="1">
      <c r="A61" s="13">
        <v>852</v>
      </c>
      <c r="B61" s="13">
        <v>85212</v>
      </c>
      <c r="C61" s="13">
        <v>2010</v>
      </c>
      <c r="D61" s="14">
        <v>7801851</v>
      </c>
      <c r="E61" s="14"/>
      <c r="F61" s="14"/>
      <c r="G61" s="14"/>
      <c r="H61" s="14"/>
      <c r="I61" s="14"/>
      <c r="J61" s="14"/>
      <c r="K61" s="14"/>
      <c r="L61" s="14"/>
      <c r="M61" s="15"/>
      <c r="N61" s="15"/>
    </row>
    <row r="62" spans="1:14" ht="16.5" customHeight="1">
      <c r="A62" s="13"/>
      <c r="B62" s="13"/>
      <c r="C62" s="16" t="s">
        <v>23</v>
      </c>
      <c r="D62" s="14"/>
      <c r="E62" s="17">
        <f>SUM(E63:E82)</f>
        <v>7801851</v>
      </c>
      <c r="F62" s="14"/>
      <c r="G62" s="17">
        <f>SUM(G63:G82)</f>
        <v>7801851</v>
      </c>
      <c r="H62" s="17">
        <f>SUM(H63:H82)</f>
        <v>7801851</v>
      </c>
      <c r="I62" s="17">
        <f>SUM(I63:I82)</f>
        <v>123179.72</v>
      </c>
      <c r="J62" s="17">
        <f>SUM(J63:J82)</f>
        <v>103335.53</v>
      </c>
      <c r="K62" s="17">
        <f>SUM(K63:K82)</f>
        <v>7487386.05</v>
      </c>
      <c r="L62" s="17">
        <f>SUM(L63:L82)</f>
        <v>0</v>
      </c>
      <c r="M62" s="15"/>
      <c r="N62" s="15"/>
    </row>
    <row r="63" spans="1:14" ht="16.5" customHeight="1">
      <c r="A63" s="13"/>
      <c r="B63" s="13"/>
      <c r="C63" s="13">
        <v>3020</v>
      </c>
      <c r="D63" s="14"/>
      <c r="E63" s="14">
        <f>SUM(G63)</f>
        <v>900</v>
      </c>
      <c r="F63" s="14"/>
      <c r="G63" s="14">
        <f>SUM(H63,L63)</f>
        <v>900</v>
      </c>
      <c r="H63" s="14">
        <v>900</v>
      </c>
      <c r="I63" s="14"/>
      <c r="J63" s="14"/>
      <c r="K63" s="14"/>
      <c r="L63" s="14"/>
      <c r="M63" s="15"/>
      <c r="N63" s="15"/>
    </row>
    <row r="64" spans="1:14" ht="16.5" customHeight="1">
      <c r="A64" s="13"/>
      <c r="B64" s="13"/>
      <c r="C64" s="13">
        <v>3110</v>
      </c>
      <c r="D64" s="14"/>
      <c r="E64" s="14">
        <f>SUM(G64)</f>
        <v>7487386.05</v>
      </c>
      <c r="F64" s="14"/>
      <c r="G64" s="14">
        <f>SUM(H64,L64)</f>
        <v>7487386.05</v>
      </c>
      <c r="H64" s="14">
        <f>SUM(I64:K64)</f>
        <v>7487386.05</v>
      </c>
      <c r="I64" s="14"/>
      <c r="J64" s="14"/>
      <c r="K64" s="14">
        <v>7487386.05</v>
      </c>
      <c r="L64" s="14"/>
      <c r="M64" s="15"/>
      <c r="N64" s="15"/>
    </row>
    <row r="65" spans="1:14" ht="16.5" customHeight="1">
      <c r="A65" s="13"/>
      <c r="B65" s="13"/>
      <c r="C65" s="13">
        <v>4010</v>
      </c>
      <c r="D65" s="14"/>
      <c r="E65" s="14">
        <f>SUM(G65)</f>
        <v>115040.72</v>
      </c>
      <c r="F65" s="14"/>
      <c r="G65" s="14">
        <f>SUM(H65,L65)</f>
        <v>115040.72</v>
      </c>
      <c r="H65" s="14">
        <f>SUM(I65:K65)</f>
        <v>115040.72</v>
      </c>
      <c r="I65" s="14">
        <v>115040.72</v>
      </c>
      <c r="J65" s="14"/>
      <c r="K65" s="14"/>
      <c r="L65" s="14"/>
      <c r="M65" s="15"/>
      <c r="N65" s="15"/>
    </row>
    <row r="66" spans="1:14" ht="16.5" customHeight="1">
      <c r="A66" s="13"/>
      <c r="B66" s="13"/>
      <c r="C66" s="13">
        <v>4040</v>
      </c>
      <c r="D66" s="14"/>
      <c r="E66" s="14">
        <f>SUM(G66)</f>
        <v>8139</v>
      </c>
      <c r="F66" s="14"/>
      <c r="G66" s="14">
        <f>SUM(H66,L66)</f>
        <v>8139</v>
      </c>
      <c r="H66" s="14">
        <f>SUM(I66:K66)</f>
        <v>8139</v>
      </c>
      <c r="I66" s="14">
        <v>8139</v>
      </c>
      <c r="J66" s="14"/>
      <c r="K66" s="14"/>
      <c r="L66" s="14"/>
      <c r="M66" s="15"/>
      <c r="N66" s="15"/>
    </row>
    <row r="67" spans="1:14" ht="16.5" customHeight="1">
      <c r="A67" s="13"/>
      <c r="B67" s="13"/>
      <c r="C67" s="13">
        <v>4110</v>
      </c>
      <c r="D67" s="14"/>
      <c r="E67" s="14">
        <f>SUM(G67)</f>
        <v>100569.06</v>
      </c>
      <c r="F67" s="14"/>
      <c r="G67" s="14">
        <f>SUM(H67,L67)</f>
        <v>100569.06</v>
      </c>
      <c r="H67" s="14">
        <f>SUM(I67:K67)</f>
        <v>100569.06</v>
      </c>
      <c r="I67" s="14"/>
      <c r="J67" s="14">
        <v>100569.06</v>
      </c>
      <c r="K67" s="14"/>
      <c r="L67" s="14"/>
      <c r="M67" s="15"/>
      <c r="N67" s="15"/>
    </row>
    <row r="68" spans="1:14" ht="16.5" customHeight="1">
      <c r="A68" s="13"/>
      <c r="B68" s="13"/>
      <c r="C68" s="13">
        <v>4120</v>
      </c>
      <c r="D68" s="14"/>
      <c r="E68" s="14">
        <f>SUM(G68)</f>
        <v>2766.47</v>
      </c>
      <c r="F68" s="14"/>
      <c r="G68" s="14">
        <f>SUM(H68,L68)</f>
        <v>2766.47</v>
      </c>
      <c r="H68" s="14">
        <f>SUM(I68:K68)</f>
        <v>2766.47</v>
      </c>
      <c r="I68" s="14"/>
      <c r="J68" s="14">
        <v>2766.47</v>
      </c>
      <c r="K68" s="14"/>
      <c r="L68" s="14"/>
      <c r="M68" s="15"/>
      <c r="N68" s="15"/>
    </row>
    <row r="69" spans="1:14" ht="16.5" customHeight="1">
      <c r="A69" s="13"/>
      <c r="B69" s="13"/>
      <c r="C69" s="13">
        <v>4210</v>
      </c>
      <c r="D69" s="14"/>
      <c r="E69" s="14">
        <f>SUM(G69)</f>
        <v>27772.03</v>
      </c>
      <c r="F69" s="14"/>
      <c r="G69" s="14">
        <f>SUM(H69,L69)</f>
        <v>27772.03</v>
      </c>
      <c r="H69" s="14">
        <v>27772.03</v>
      </c>
      <c r="I69" s="14"/>
      <c r="J69" s="14"/>
      <c r="K69" s="14"/>
      <c r="L69" s="14"/>
      <c r="M69" s="15"/>
      <c r="N69" s="15"/>
    </row>
    <row r="70" spans="1:14" ht="16.5" customHeight="1">
      <c r="A70" s="13"/>
      <c r="B70" s="13"/>
      <c r="C70" s="13">
        <v>4260</v>
      </c>
      <c r="D70" s="14"/>
      <c r="E70" s="14">
        <f>SUM(G70)</f>
        <v>2500</v>
      </c>
      <c r="F70" s="14"/>
      <c r="G70" s="14">
        <f>SUM(H70,L70)</f>
        <v>2500</v>
      </c>
      <c r="H70" s="14">
        <v>2500</v>
      </c>
      <c r="I70" s="14"/>
      <c r="J70" s="14"/>
      <c r="K70" s="14"/>
      <c r="L70" s="14"/>
      <c r="M70" s="15"/>
      <c r="N70" s="15"/>
    </row>
    <row r="71" spans="1:14" ht="16.5" customHeight="1">
      <c r="A71" s="13"/>
      <c r="B71" s="13"/>
      <c r="C71" s="13">
        <v>4270</v>
      </c>
      <c r="D71" s="14"/>
      <c r="E71" s="14">
        <f>SUM(G71)</f>
        <v>2000</v>
      </c>
      <c r="F71" s="14"/>
      <c r="G71" s="14">
        <f>SUM(H71,L71)</f>
        <v>2000</v>
      </c>
      <c r="H71" s="14">
        <v>2000</v>
      </c>
      <c r="I71" s="14"/>
      <c r="J71" s="14"/>
      <c r="K71" s="14"/>
      <c r="L71" s="14"/>
      <c r="M71" s="15"/>
      <c r="N71" s="15"/>
    </row>
    <row r="72" spans="1:14" ht="16.5" customHeight="1">
      <c r="A72" s="13"/>
      <c r="B72" s="13"/>
      <c r="C72" s="13">
        <v>4280</v>
      </c>
      <c r="D72" s="14"/>
      <c r="E72" s="14">
        <f>SUM(G72)</f>
        <v>80</v>
      </c>
      <c r="F72" s="14"/>
      <c r="G72" s="14">
        <f>SUM(H72,L72)</f>
        <v>80</v>
      </c>
      <c r="H72" s="14">
        <v>80</v>
      </c>
      <c r="I72" s="14"/>
      <c r="J72" s="14"/>
      <c r="K72" s="14"/>
      <c r="L72" s="14"/>
      <c r="M72" s="15"/>
      <c r="N72" s="15"/>
    </row>
    <row r="73" spans="1:14" ht="16.5" customHeight="1">
      <c r="A73" s="13"/>
      <c r="B73" s="13"/>
      <c r="C73" s="13">
        <v>4300</v>
      </c>
      <c r="D73" s="14"/>
      <c r="E73" s="14">
        <f>SUM(G73)</f>
        <v>28595.15</v>
      </c>
      <c r="F73" s="14"/>
      <c r="G73" s="14">
        <f>SUM(H73,L73)</f>
        <v>28595.15</v>
      </c>
      <c r="H73" s="14">
        <v>28595.15</v>
      </c>
      <c r="I73" s="14"/>
      <c r="J73" s="14"/>
      <c r="K73" s="14"/>
      <c r="L73" s="14"/>
      <c r="M73" s="15"/>
      <c r="N73" s="15"/>
    </row>
    <row r="74" spans="1:14" ht="16.5" customHeight="1">
      <c r="A74" s="13"/>
      <c r="B74" s="13"/>
      <c r="C74" s="13">
        <v>4350</v>
      </c>
      <c r="D74" s="14"/>
      <c r="E74" s="14">
        <f>SUM(G74)</f>
        <v>300</v>
      </c>
      <c r="F74" s="14"/>
      <c r="G74" s="14">
        <f>SUM(H74,L74)</f>
        <v>300</v>
      </c>
      <c r="H74" s="14">
        <v>300</v>
      </c>
      <c r="I74" s="14"/>
      <c r="J74" s="14"/>
      <c r="K74" s="14"/>
      <c r="L74" s="14"/>
      <c r="M74" s="15"/>
      <c r="N74" s="15"/>
    </row>
    <row r="75" spans="1:14" ht="16.5" customHeight="1">
      <c r="A75" s="13"/>
      <c r="B75" s="13"/>
      <c r="C75" s="13">
        <v>4370</v>
      </c>
      <c r="D75" s="14"/>
      <c r="E75" s="14">
        <f>SUM(G75)</f>
        <v>1259</v>
      </c>
      <c r="F75" s="14"/>
      <c r="G75" s="14">
        <f>SUM(H75,L75)</f>
        <v>1259</v>
      </c>
      <c r="H75" s="14">
        <v>1259</v>
      </c>
      <c r="I75" s="14"/>
      <c r="J75" s="14"/>
      <c r="K75" s="14"/>
      <c r="L75" s="14"/>
      <c r="M75" s="15"/>
      <c r="N75" s="15"/>
    </row>
    <row r="76" spans="1:14" ht="16.5" customHeight="1">
      <c r="A76" s="13"/>
      <c r="B76" s="13"/>
      <c r="C76" s="13">
        <v>4400</v>
      </c>
      <c r="D76" s="14"/>
      <c r="E76" s="14">
        <f>SUM(G76)</f>
        <v>4520</v>
      </c>
      <c r="F76" s="14"/>
      <c r="G76" s="14">
        <f>SUM(H76,L76)</f>
        <v>4520</v>
      </c>
      <c r="H76" s="14">
        <v>4520</v>
      </c>
      <c r="I76" s="14"/>
      <c r="J76" s="14"/>
      <c r="K76" s="14"/>
      <c r="L76" s="14"/>
      <c r="M76" s="15"/>
      <c r="N76" s="15"/>
    </row>
    <row r="77" spans="1:14" ht="16.5" customHeight="1">
      <c r="A77" s="13"/>
      <c r="B77" s="13"/>
      <c r="C77" s="13">
        <v>4410</v>
      </c>
      <c r="D77" s="14"/>
      <c r="E77" s="14">
        <f>SUM(G77)</f>
        <v>223</v>
      </c>
      <c r="F77" s="14"/>
      <c r="G77" s="14">
        <f>SUM(H77,L77)</f>
        <v>223</v>
      </c>
      <c r="H77" s="14">
        <v>223</v>
      </c>
      <c r="I77" s="14"/>
      <c r="J77" s="14"/>
      <c r="K77" s="14"/>
      <c r="L77" s="14"/>
      <c r="M77" s="15"/>
      <c r="N77" s="15"/>
    </row>
    <row r="78" spans="1:14" ht="16.5" customHeight="1">
      <c r="A78" s="13"/>
      <c r="B78" s="13"/>
      <c r="C78" s="13">
        <v>4430</v>
      </c>
      <c r="D78" s="14"/>
      <c r="E78" s="14">
        <f>SUM(G78)</f>
        <v>500</v>
      </c>
      <c r="F78" s="14"/>
      <c r="G78" s="14">
        <f>SUM(H78,L78)</f>
        <v>500</v>
      </c>
      <c r="H78" s="14">
        <v>500</v>
      </c>
      <c r="I78" s="14"/>
      <c r="J78" s="14"/>
      <c r="K78" s="14"/>
      <c r="L78" s="14"/>
      <c r="M78" s="15"/>
      <c r="N78" s="15"/>
    </row>
    <row r="79" spans="1:14" ht="16.5" customHeight="1">
      <c r="A79" s="13"/>
      <c r="B79" s="13"/>
      <c r="C79" s="13">
        <v>4440</v>
      </c>
      <c r="D79" s="14"/>
      <c r="E79" s="14">
        <f>SUM(G79)</f>
        <v>4540.29</v>
      </c>
      <c r="F79" s="14"/>
      <c r="G79" s="14">
        <f>SUM(H79,L79)</f>
        <v>4540.29</v>
      </c>
      <c r="H79" s="14">
        <v>4540.29</v>
      </c>
      <c r="I79" s="14"/>
      <c r="J79" s="14"/>
      <c r="K79" s="14"/>
      <c r="L79" s="14"/>
      <c r="M79" s="15"/>
      <c r="N79" s="15"/>
    </row>
    <row r="80" spans="1:14" ht="16.5" customHeight="1">
      <c r="A80" s="13"/>
      <c r="B80" s="13"/>
      <c r="C80" s="13">
        <v>4700</v>
      </c>
      <c r="D80" s="14"/>
      <c r="E80" s="14">
        <f>SUM(G80)</f>
        <v>2148</v>
      </c>
      <c r="F80" s="14"/>
      <c r="G80" s="14">
        <f>SUM(H80,L80)</f>
        <v>2148</v>
      </c>
      <c r="H80" s="14">
        <v>2148</v>
      </c>
      <c r="I80" s="14"/>
      <c r="J80" s="14"/>
      <c r="K80" s="14"/>
      <c r="L80" s="14"/>
      <c r="M80" s="15"/>
      <c r="N80" s="15"/>
    </row>
    <row r="81" spans="1:14" ht="16.5" customHeight="1">
      <c r="A81" s="13"/>
      <c r="B81" s="13"/>
      <c r="C81" s="13">
        <v>4740</v>
      </c>
      <c r="D81" s="14"/>
      <c r="E81" s="14">
        <f>SUM(G81)</f>
        <v>1612.23</v>
      </c>
      <c r="F81" s="14"/>
      <c r="G81" s="14">
        <f>SUM(H81,L81)</f>
        <v>1612.23</v>
      </c>
      <c r="H81" s="14">
        <v>1612.23</v>
      </c>
      <c r="I81" s="14"/>
      <c r="J81" s="14"/>
      <c r="K81" s="14"/>
      <c r="L81" s="14"/>
      <c r="M81" s="15"/>
      <c r="N81" s="15"/>
    </row>
    <row r="82" spans="1:14" ht="16.5" customHeight="1">
      <c r="A82" s="13"/>
      <c r="B82" s="13"/>
      <c r="C82" s="13">
        <v>4750</v>
      </c>
      <c r="D82" s="14"/>
      <c r="E82" s="14">
        <f>SUM(G82)</f>
        <v>11000</v>
      </c>
      <c r="F82" s="14"/>
      <c r="G82" s="14">
        <f>SUM(H82,L82)</f>
        <v>11000</v>
      </c>
      <c r="H82" s="14">
        <v>11000</v>
      </c>
      <c r="I82" s="14"/>
      <c r="J82" s="14"/>
      <c r="K82" s="14"/>
      <c r="L82" s="14"/>
      <c r="M82" s="15"/>
      <c r="N82" s="15"/>
    </row>
    <row r="83" spans="1:14" ht="16.5" customHeight="1">
      <c r="A83" s="13">
        <v>852</v>
      </c>
      <c r="B83" s="13">
        <v>85213</v>
      </c>
      <c r="C83" s="13">
        <v>2010</v>
      </c>
      <c r="D83" s="14">
        <v>15727</v>
      </c>
      <c r="E83" s="14"/>
      <c r="F83" s="14"/>
      <c r="G83" s="14"/>
      <c r="H83" s="14"/>
      <c r="I83" s="14"/>
      <c r="J83" s="14"/>
      <c r="K83" s="14"/>
      <c r="L83" s="14"/>
      <c r="M83" s="15"/>
      <c r="N83" s="15"/>
    </row>
    <row r="84" spans="1:14" ht="16.5" customHeight="1">
      <c r="A84" s="13"/>
      <c r="B84" s="13"/>
      <c r="C84" s="16" t="s">
        <v>23</v>
      </c>
      <c r="D84" s="14"/>
      <c r="E84" s="17">
        <f>SUM(E85)</f>
        <v>15258.86</v>
      </c>
      <c r="F84" s="14"/>
      <c r="G84" s="17">
        <f>SUM(G85)</f>
        <v>15258.86</v>
      </c>
      <c r="H84" s="17">
        <f>SUM(H85)</f>
        <v>15258.86</v>
      </c>
      <c r="I84" s="17">
        <f>SUM(I85)</f>
        <v>0</v>
      </c>
      <c r="J84" s="17">
        <f>SUM(J85)</f>
        <v>0</v>
      </c>
      <c r="K84" s="17">
        <f>SUM(K85)</f>
        <v>0</v>
      </c>
      <c r="L84" s="17">
        <f>SUM(L85)</f>
        <v>0</v>
      </c>
      <c r="M84" s="15"/>
      <c r="N84" s="15"/>
    </row>
    <row r="85" spans="1:14" ht="16.5" customHeight="1">
      <c r="A85" s="13"/>
      <c r="B85" s="13"/>
      <c r="C85" s="13">
        <v>4130</v>
      </c>
      <c r="D85" s="14"/>
      <c r="E85" s="14">
        <f>SUM(G85)</f>
        <v>15258.86</v>
      </c>
      <c r="F85" s="14"/>
      <c r="G85" s="14">
        <f>SUM(H85,L85)</f>
        <v>15258.86</v>
      </c>
      <c r="H85" s="14">
        <v>15258.86</v>
      </c>
      <c r="I85" s="14"/>
      <c r="J85" s="14"/>
      <c r="K85" s="14"/>
      <c r="L85" s="14"/>
      <c r="M85" s="15"/>
      <c r="N85" s="15"/>
    </row>
    <row r="86" spans="1:14" ht="16.5" customHeight="1">
      <c r="A86" s="18" t="s">
        <v>24</v>
      </c>
      <c r="B86" s="18"/>
      <c r="C86" s="18"/>
      <c r="D86" s="19">
        <f>SUM(D12,D19,D25,D35,D43,D51,D61,D83)</f>
        <v>8651940.43</v>
      </c>
      <c r="E86" s="19">
        <f>SUM(E13,E20,E26,E36,E44,E52,E62,E84)</f>
        <v>8651472.29</v>
      </c>
      <c r="F86" s="19"/>
      <c r="G86" s="19">
        <f>SUM(G13,G20,G26,G36,G44,G52,G62,G84)</f>
        <v>8651472.29</v>
      </c>
      <c r="H86" s="19">
        <f>SUM(H13,H20,H26,H36,H44,H52,H62,H84)</f>
        <v>8651472.29</v>
      </c>
      <c r="I86" s="19">
        <f>SUM(I13,I20,I26,I36,I44,I52,I62,I84)</f>
        <v>314852.08999999997</v>
      </c>
      <c r="J86" s="19">
        <f>SUM(J13,J20,J26,J36,J44,J52,J62,J84)</f>
        <v>137233.43</v>
      </c>
      <c r="K86" s="19">
        <f>SUM(K13,K20,K26,K36,K44,K52,K62,K84)</f>
        <v>7487386.05</v>
      </c>
      <c r="L86" s="19">
        <f>SUM(L13,L20,L26,L36,L44,L52,L62,L84)</f>
        <v>0</v>
      </c>
      <c r="M86" s="15"/>
      <c r="N86" s="15"/>
    </row>
    <row r="87" spans="1:12" ht="16.5" customHeight="1">
      <c r="A87" s="20" t="s">
        <v>25</v>
      </c>
      <c r="B87" s="20"/>
      <c r="C87" s="20"/>
      <c r="D87" s="20"/>
      <c r="E87" s="20"/>
      <c r="F87" s="20"/>
      <c r="G87" s="20"/>
      <c r="H87" s="21"/>
      <c r="I87" s="22"/>
      <c r="J87" s="22"/>
      <c r="K87" s="22"/>
      <c r="L87" s="22"/>
    </row>
    <row r="88" spans="1:12" ht="16.5" customHeight="1">
      <c r="A88" s="21"/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</row>
    <row r="89" spans="1:12" ht="12.75">
      <c r="A89" s="21"/>
      <c r="B89" s="21"/>
      <c r="C89" s="21"/>
      <c r="D89" s="21"/>
      <c r="E89" s="21"/>
      <c r="F89" s="21"/>
      <c r="G89" s="21"/>
      <c r="H89" s="21"/>
      <c r="I89" s="22"/>
      <c r="J89" s="22"/>
      <c r="K89" s="22"/>
      <c r="L89" s="22"/>
    </row>
    <row r="90" spans="1:12" ht="12.75">
      <c r="A90" s="21"/>
      <c r="B90" s="21"/>
      <c r="C90" s="21"/>
      <c r="D90" s="21"/>
      <c r="E90" s="21"/>
      <c r="F90" s="21"/>
      <c r="G90" s="21"/>
      <c r="H90" s="21"/>
      <c r="I90" s="22"/>
      <c r="J90" s="22"/>
      <c r="K90" s="22"/>
      <c r="L90" s="22"/>
    </row>
    <row r="91" spans="1:12" ht="12.75">
      <c r="A91" s="21"/>
      <c r="B91" s="21"/>
      <c r="C91" s="21"/>
      <c r="D91" s="21"/>
      <c r="E91" s="21"/>
      <c r="F91" s="21"/>
      <c r="G91" s="21"/>
      <c r="H91" s="21"/>
      <c r="I91" s="22"/>
      <c r="J91" s="22"/>
      <c r="K91" s="22"/>
      <c r="L91" s="22"/>
    </row>
    <row r="92" spans="1:12" ht="12.75">
      <c r="A92" s="21"/>
      <c r="B92" s="21"/>
      <c r="C92" s="21"/>
      <c r="D92" s="21"/>
      <c r="E92" s="21"/>
      <c r="F92" s="21"/>
      <c r="G92" s="21"/>
      <c r="H92" s="21"/>
      <c r="I92" s="22"/>
      <c r="J92" s="22"/>
      <c r="K92" s="22"/>
      <c r="L92" s="22"/>
    </row>
    <row r="93" spans="1:12" ht="12.75">
      <c r="A93" s="21"/>
      <c r="B93" s="21"/>
      <c r="C93" s="21"/>
      <c r="D93" s="21"/>
      <c r="E93" s="21"/>
      <c r="F93" s="21"/>
      <c r="G93" s="21"/>
      <c r="H93" s="21"/>
      <c r="I93" s="22"/>
      <c r="J93" s="22"/>
      <c r="K93" s="22"/>
      <c r="L93" s="22"/>
    </row>
    <row r="94" spans="1:12" ht="12.75">
      <c r="A94" s="21"/>
      <c r="B94" s="21"/>
      <c r="C94" s="21"/>
      <c r="D94" s="21"/>
      <c r="E94" s="21"/>
      <c r="F94" s="21"/>
      <c r="G94" s="21"/>
      <c r="H94" s="21"/>
      <c r="I94" s="22"/>
      <c r="J94" s="22"/>
      <c r="K94" s="22"/>
      <c r="L94" s="22"/>
    </row>
    <row r="95" spans="1:12" ht="12.75">
      <c r="A95" s="21"/>
      <c r="B95" s="21"/>
      <c r="C95" s="21"/>
      <c r="D95" s="21"/>
      <c r="E95" s="21"/>
      <c r="F95" s="21"/>
      <c r="G95" s="21"/>
      <c r="H95" s="21"/>
      <c r="I95" s="22"/>
      <c r="J95" s="22"/>
      <c r="K95" s="22"/>
      <c r="L95" s="22"/>
    </row>
    <row r="96" spans="1:12" ht="12.75">
      <c r="A96" s="21"/>
      <c r="B96" s="21"/>
      <c r="C96" s="21"/>
      <c r="D96" s="21"/>
      <c r="E96" s="21"/>
      <c r="F96" s="21"/>
      <c r="G96" s="21"/>
      <c r="H96" s="21"/>
      <c r="I96" s="22"/>
      <c r="J96" s="22"/>
      <c r="K96" s="22"/>
      <c r="L96" s="22"/>
    </row>
    <row r="97" spans="1:12" ht="12.75">
      <c r="A97" s="21"/>
      <c r="B97" s="21"/>
      <c r="C97" s="21"/>
      <c r="D97" s="21"/>
      <c r="E97" s="21"/>
      <c r="F97" s="21"/>
      <c r="G97" s="21"/>
      <c r="H97" s="21"/>
      <c r="I97" s="22"/>
      <c r="J97" s="22"/>
      <c r="K97" s="22"/>
      <c r="L97" s="22"/>
    </row>
    <row r="98" spans="1:12" ht="12.75">
      <c r="A98" s="21"/>
      <c r="B98" s="21"/>
      <c r="C98" s="21"/>
      <c r="D98" s="21"/>
      <c r="E98" s="21"/>
      <c r="F98" s="21"/>
      <c r="G98" s="21"/>
      <c r="H98" s="21"/>
      <c r="I98" s="22"/>
      <c r="J98" s="22"/>
      <c r="K98" s="22"/>
      <c r="L98" s="22"/>
    </row>
    <row r="99" spans="1:12" ht="12.75">
      <c r="A99" s="21"/>
      <c r="B99" s="21"/>
      <c r="C99" s="21"/>
      <c r="D99" s="21"/>
      <c r="E99" s="21"/>
      <c r="F99" s="21"/>
      <c r="G99" s="21"/>
      <c r="H99" s="21"/>
      <c r="I99" s="22"/>
      <c r="J99" s="22"/>
      <c r="K99" s="22"/>
      <c r="L99" s="22"/>
    </row>
    <row r="100" spans="1:12" ht="12.75">
      <c r="A100" s="21"/>
      <c r="B100" s="21"/>
      <c r="C100" s="21"/>
      <c r="D100" s="21"/>
      <c r="E100" s="21"/>
      <c r="F100" s="21"/>
      <c r="G100" s="21"/>
      <c r="H100" s="21"/>
      <c r="I100" s="22"/>
      <c r="J100" s="22"/>
      <c r="K100" s="22"/>
      <c r="L100" s="22"/>
    </row>
    <row r="101" spans="1:12" ht="12.75">
      <c r="A101" s="21"/>
      <c r="B101" s="21"/>
      <c r="C101" s="21"/>
      <c r="D101" s="21"/>
      <c r="E101" s="21"/>
      <c r="F101" s="21"/>
      <c r="G101" s="21"/>
      <c r="H101" s="21"/>
      <c r="I101" s="22"/>
      <c r="J101" s="22"/>
      <c r="K101" s="22"/>
      <c r="L101" s="22"/>
    </row>
    <row r="102" spans="1:12" ht="12.75">
      <c r="A102" s="21"/>
      <c r="B102" s="21"/>
      <c r="C102" s="21"/>
      <c r="D102" s="21"/>
      <c r="E102" s="21"/>
      <c r="F102" s="21"/>
      <c r="G102" s="21"/>
      <c r="H102" s="21"/>
      <c r="I102" s="22"/>
      <c r="J102" s="22"/>
      <c r="K102" s="22"/>
      <c r="L102" s="22"/>
    </row>
    <row r="103" spans="1:12" ht="12.75">
      <c r="A103" s="21"/>
      <c r="B103" s="21"/>
      <c r="C103" s="21"/>
      <c r="D103" s="21"/>
      <c r="E103" s="21"/>
      <c r="F103" s="21"/>
      <c r="G103" s="21"/>
      <c r="H103" s="21"/>
      <c r="I103" s="22"/>
      <c r="J103" s="22"/>
      <c r="K103" s="22"/>
      <c r="L103" s="22"/>
    </row>
    <row r="104" spans="1:12" ht="12.75">
      <c r="A104" s="21"/>
      <c r="B104" s="21"/>
      <c r="C104" s="21"/>
      <c r="D104" s="21"/>
      <c r="E104" s="21"/>
      <c r="F104" s="21"/>
      <c r="G104" s="21"/>
      <c r="H104" s="21"/>
      <c r="I104" s="22"/>
      <c r="J104" s="22"/>
      <c r="K104" s="22"/>
      <c r="L104" s="22"/>
    </row>
    <row r="105" spans="1:12" ht="12.75">
      <c r="A105" s="21"/>
      <c r="B105" s="21"/>
      <c r="C105" s="21"/>
      <c r="D105" s="21"/>
      <c r="E105" s="21"/>
      <c r="F105" s="21"/>
      <c r="G105" s="21"/>
      <c r="H105" s="21"/>
      <c r="I105" s="22"/>
      <c r="J105" s="22"/>
      <c r="K105" s="22"/>
      <c r="L105" s="22"/>
    </row>
    <row r="106" spans="1:12" ht="12.75">
      <c r="A106" s="21"/>
      <c r="B106" s="21"/>
      <c r="C106" s="21"/>
      <c r="D106" s="21"/>
      <c r="E106" s="21"/>
      <c r="F106" s="21"/>
      <c r="G106" s="21"/>
      <c r="H106" s="21"/>
      <c r="I106" s="22"/>
      <c r="J106" s="22"/>
      <c r="K106" s="22"/>
      <c r="L106" s="22"/>
    </row>
    <row r="107" spans="1:12" ht="12.75">
      <c r="A107" s="21"/>
      <c r="B107" s="21"/>
      <c r="C107" s="21"/>
      <c r="D107" s="21"/>
      <c r="E107" s="21"/>
      <c r="F107" s="21"/>
      <c r="G107" s="21"/>
      <c r="H107" s="21"/>
      <c r="I107" s="22"/>
      <c r="J107" s="22"/>
      <c r="K107" s="22"/>
      <c r="L107" s="22"/>
    </row>
    <row r="108" spans="1:12" ht="12.75">
      <c r="A108" s="21"/>
      <c r="B108" s="21"/>
      <c r="C108" s="21"/>
      <c r="D108" s="21"/>
      <c r="E108" s="21"/>
      <c r="F108" s="21"/>
      <c r="G108" s="21"/>
      <c r="H108" s="21"/>
      <c r="I108" s="22"/>
      <c r="J108" s="22"/>
      <c r="K108" s="22"/>
      <c r="L108" s="22"/>
    </row>
    <row r="109" spans="1:12" ht="12.75">
      <c r="A109" s="21"/>
      <c r="B109" s="21"/>
      <c r="C109" s="21"/>
      <c r="D109" s="21"/>
      <c r="E109" s="21"/>
      <c r="F109" s="21"/>
      <c r="G109" s="21"/>
      <c r="H109" s="21"/>
      <c r="I109" s="22"/>
      <c r="J109" s="22"/>
      <c r="K109" s="22"/>
      <c r="L109" s="22"/>
    </row>
    <row r="110" spans="1:12" ht="12.75">
      <c r="A110" s="21"/>
      <c r="B110" s="21"/>
      <c r="C110" s="21"/>
      <c r="D110" s="21"/>
      <c r="E110" s="21"/>
      <c r="F110" s="21"/>
      <c r="G110" s="21"/>
      <c r="H110" s="21"/>
      <c r="I110" s="22"/>
      <c r="J110" s="22"/>
      <c r="K110" s="22"/>
      <c r="L110" s="22"/>
    </row>
    <row r="111" spans="1:12" ht="12.75">
      <c r="A111" s="21"/>
      <c r="B111" s="21"/>
      <c r="C111" s="21"/>
      <c r="D111" s="21"/>
      <c r="E111" s="21"/>
      <c r="F111" s="21"/>
      <c r="G111" s="21"/>
      <c r="H111" s="21"/>
      <c r="I111" s="22"/>
      <c r="J111" s="22"/>
      <c r="K111" s="22"/>
      <c r="L111" s="22"/>
    </row>
    <row r="112" spans="1:12" ht="12.75">
      <c r="A112" s="21"/>
      <c r="B112" s="21"/>
      <c r="C112" s="21"/>
      <c r="D112" s="21"/>
      <c r="E112" s="21"/>
      <c r="F112" s="21"/>
      <c r="G112" s="21"/>
      <c r="H112" s="21"/>
      <c r="I112" s="22"/>
      <c r="J112" s="22"/>
      <c r="K112" s="22"/>
      <c r="L112" s="22"/>
    </row>
    <row r="113" spans="1:12" ht="12.75">
      <c r="A113" s="21"/>
      <c r="B113" s="21"/>
      <c r="C113" s="21"/>
      <c r="D113" s="21"/>
      <c r="E113" s="21"/>
      <c r="F113" s="21"/>
      <c r="G113" s="21"/>
      <c r="H113" s="21"/>
      <c r="I113" s="22"/>
      <c r="J113" s="22"/>
      <c r="K113" s="22"/>
      <c r="L113" s="22"/>
    </row>
    <row r="114" spans="1:12" ht="12.75">
      <c r="A114" s="21"/>
      <c r="B114" s="21"/>
      <c r="C114" s="21"/>
      <c r="D114" s="21"/>
      <c r="E114" s="21"/>
      <c r="F114" s="21"/>
      <c r="G114" s="21"/>
      <c r="H114" s="21"/>
      <c r="I114" s="22"/>
      <c r="J114" s="22"/>
      <c r="K114" s="22"/>
      <c r="L114" s="22"/>
    </row>
    <row r="115" spans="1:12" ht="12.75">
      <c r="A115" s="21"/>
      <c r="B115" s="21"/>
      <c r="C115" s="21"/>
      <c r="D115" s="21"/>
      <c r="E115" s="21"/>
      <c r="F115" s="21"/>
      <c r="G115" s="21"/>
      <c r="H115" s="21"/>
      <c r="I115" s="22"/>
      <c r="J115" s="22"/>
      <c r="K115" s="22"/>
      <c r="L115" s="22"/>
    </row>
    <row r="116" spans="1:12" ht="12.75">
      <c r="A116" s="21"/>
      <c r="B116" s="21"/>
      <c r="C116" s="21"/>
      <c r="D116" s="21"/>
      <c r="E116" s="21"/>
      <c r="F116" s="21"/>
      <c r="G116" s="21"/>
      <c r="H116" s="21"/>
      <c r="I116" s="22"/>
      <c r="J116" s="22"/>
      <c r="K116" s="22"/>
      <c r="L116" s="22"/>
    </row>
    <row r="117" spans="1:12" ht="12.75">
      <c r="A117" s="21"/>
      <c r="B117" s="21"/>
      <c r="C117" s="21"/>
      <c r="D117" s="21"/>
      <c r="E117" s="21"/>
      <c r="F117" s="21"/>
      <c r="G117" s="21"/>
      <c r="H117" s="21"/>
      <c r="I117" s="22"/>
      <c r="J117" s="22"/>
      <c r="K117" s="22"/>
      <c r="L117" s="22"/>
    </row>
    <row r="118" spans="1:12" ht="12.75">
      <c r="A118" s="21"/>
      <c r="B118" s="21"/>
      <c r="C118" s="21"/>
      <c r="D118" s="21"/>
      <c r="E118" s="21"/>
      <c r="F118" s="21"/>
      <c r="G118" s="21"/>
      <c r="H118" s="21"/>
      <c r="I118" s="22"/>
      <c r="J118" s="22"/>
      <c r="K118" s="22"/>
      <c r="L118" s="22"/>
    </row>
    <row r="119" spans="1:12" ht="12.75">
      <c r="A119" s="21"/>
      <c r="B119" s="21"/>
      <c r="C119" s="21"/>
      <c r="D119" s="21"/>
      <c r="E119" s="21"/>
      <c r="F119" s="21"/>
      <c r="G119" s="21"/>
      <c r="H119" s="21"/>
      <c r="I119" s="22"/>
      <c r="J119" s="22"/>
      <c r="K119" s="22"/>
      <c r="L119" s="22"/>
    </row>
    <row r="120" spans="1:12" ht="12.75">
      <c r="A120" s="21"/>
      <c r="B120" s="21"/>
      <c r="C120" s="21"/>
      <c r="D120" s="21"/>
      <c r="E120" s="21"/>
      <c r="F120" s="21"/>
      <c r="G120" s="21"/>
      <c r="H120" s="21"/>
      <c r="I120" s="22"/>
      <c r="J120" s="22"/>
      <c r="K120" s="22"/>
      <c r="L120" s="22"/>
    </row>
  </sheetData>
  <sheetProtection selectLockedCells="1" selectUnlockedCells="1"/>
  <mergeCells count="15">
    <mergeCell ref="K1:L1"/>
    <mergeCell ref="A5:L5"/>
    <mergeCell ref="A7:A10"/>
    <mergeCell ref="B7:B10"/>
    <mergeCell ref="C7:C10"/>
    <mergeCell ref="D7:D10"/>
    <mergeCell ref="E7:E10"/>
    <mergeCell ref="F7:L7"/>
    <mergeCell ref="F8:F10"/>
    <mergeCell ref="G8:G10"/>
    <mergeCell ref="H8:L8"/>
    <mergeCell ref="H9:H10"/>
    <mergeCell ref="I9:K9"/>
    <mergeCell ref="L9:L10"/>
    <mergeCell ref="A86:C8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24"/>
  <sheetViews>
    <sheetView zoomScale="133" zoomScaleNormal="133" workbookViewId="0" topLeftCell="A2">
      <selection activeCell="C14" sqref="C14"/>
    </sheetView>
  </sheetViews>
  <sheetFormatPr defaultColWidth="9.140625" defaultRowHeight="12.75"/>
  <cols>
    <col min="1" max="1" width="7.28125" style="1" customWidth="1"/>
    <col min="2" max="2" width="9.00390625" style="1" customWidth="1"/>
    <col min="3" max="3" width="7.7109375" style="1" customWidth="1"/>
    <col min="4" max="4" width="13.140625" style="1" customWidth="1"/>
    <col min="5" max="6" width="14.140625" style="1" customWidth="1"/>
    <col min="7" max="8" width="14.421875" style="1" customWidth="1"/>
    <col min="9" max="9" width="15.8515625" style="1" customWidth="1"/>
    <col min="10" max="10" width="14.57421875" style="0" customWidth="1"/>
    <col min="11" max="11" width="12.7109375" style="0" customWidth="1"/>
    <col min="12" max="12" width="14.57421875" style="0" customWidth="1"/>
    <col min="82" max="16384" width="9.140625" style="1" customWidth="1"/>
  </cols>
  <sheetData>
    <row r="1" spans="1:12" ht="15">
      <c r="A1" s="248"/>
      <c r="B1" s="248"/>
      <c r="C1" s="248"/>
      <c r="D1" s="248"/>
      <c r="E1" s="248"/>
      <c r="F1" s="248"/>
      <c r="G1" s="248"/>
      <c r="H1" s="248"/>
      <c r="I1" s="248"/>
      <c r="J1" s="53"/>
      <c r="K1" s="3" t="s">
        <v>386</v>
      </c>
      <c r="L1" s="3"/>
    </row>
    <row r="2" spans="1:12" ht="15">
      <c r="A2" s="248"/>
      <c r="B2" s="248"/>
      <c r="C2" s="248"/>
      <c r="D2" s="248"/>
      <c r="E2" s="248"/>
      <c r="F2" s="248"/>
      <c r="G2" s="248"/>
      <c r="H2" s="248"/>
      <c r="I2" s="248"/>
      <c r="J2" s="84"/>
      <c r="K2" s="4" t="s">
        <v>1</v>
      </c>
      <c r="L2" s="4"/>
    </row>
    <row r="3" spans="1:12" ht="15">
      <c r="A3" s="248"/>
      <c r="B3" s="248"/>
      <c r="C3" s="248"/>
      <c r="D3" s="248"/>
      <c r="E3" s="248"/>
      <c r="F3" s="248"/>
      <c r="G3" s="248"/>
      <c r="H3" s="248"/>
      <c r="I3" s="248"/>
      <c r="J3" s="84"/>
      <c r="K3" s="5" t="s">
        <v>2</v>
      </c>
      <c r="L3" s="5"/>
    </row>
    <row r="4" spans="1:12" ht="15">
      <c r="A4" s="248"/>
      <c r="B4" s="248"/>
      <c r="C4" s="248"/>
      <c r="D4" s="248"/>
      <c r="E4" s="248"/>
      <c r="F4" s="248"/>
      <c r="G4" s="248"/>
      <c r="H4" s="248"/>
      <c r="I4" s="248"/>
      <c r="J4" s="84"/>
      <c r="K4" s="5" t="s">
        <v>3</v>
      </c>
      <c r="L4" s="5"/>
    </row>
    <row r="5" spans="1:12" ht="45" customHeight="1">
      <c r="A5" s="248" t="s">
        <v>387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7" ht="12.75">
      <c r="L7" s="131" t="s">
        <v>5</v>
      </c>
    </row>
    <row r="8" spans="1:81" ht="20.25" customHeight="1">
      <c r="A8" s="25" t="s">
        <v>6</v>
      </c>
      <c r="B8" s="25" t="s">
        <v>7</v>
      </c>
      <c r="C8" s="25" t="s">
        <v>8</v>
      </c>
      <c r="D8" s="26" t="s">
        <v>388</v>
      </c>
      <c r="E8" s="26" t="s">
        <v>389</v>
      </c>
      <c r="F8" s="26" t="s">
        <v>390</v>
      </c>
      <c r="G8" s="26" t="s">
        <v>391</v>
      </c>
      <c r="H8" s="26" t="s">
        <v>14</v>
      </c>
      <c r="I8" s="26"/>
      <c r="J8" s="26"/>
      <c r="K8" s="26"/>
      <c r="L8" s="26"/>
      <c r="BZ8" s="1"/>
      <c r="CA8" s="1"/>
      <c r="CB8" s="1"/>
      <c r="CC8" s="1"/>
    </row>
    <row r="9" spans="1:81" ht="18" customHeight="1">
      <c r="A9" s="25"/>
      <c r="B9" s="25"/>
      <c r="C9" s="25"/>
      <c r="D9" s="26"/>
      <c r="E9" s="26"/>
      <c r="F9" s="26"/>
      <c r="G9" s="26"/>
      <c r="H9" s="26" t="s">
        <v>15</v>
      </c>
      <c r="I9" s="26" t="s">
        <v>16</v>
      </c>
      <c r="J9" s="26"/>
      <c r="K9" s="26"/>
      <c r="L9" s="26" t="s">
        <v>17</v>
      </c>
      <c r="BZ9" s="1"/>
      <c r="CA9" s="1"/>
      <c r="CB9" s="1"/>
      <c r="CC9" s="1"/>
    </row>
    <row r="10" spans="1:81" ht="69" customHeight="1">
      <c r="A10" s="25"/>
      <c r="B10" s="25"/>
      <c r="C10" s="25"/>
      <c r="D10" s="26"/>
      <c r="E10" s="26"/>
      <c r="F10" s="26"/>
      <c r="G10" s="26"/>
      <c r="H10" s="26"/>
      <c r="I10" s="26" t="s">
        <v>18</v>
      </c>
      <c r="J10" s="26" t="s">
        <v>19</v>
      </c>
      <c r="K10" s="26" t="s">
        <v>392</v>
      </c>
      <c r="L10" s="26"/>
      <c r="BZ10" s="1"/>
      <c r="CA10" s="1"/>
      <c r="CB10" s="1"/>
      <c r="CC10" s="1"/>
    </row>
    <row r="11" spans="1:81" ht="8.25" customHeight="1">
      <c r="A11" s="228">
        <v>1</v>
      </c>
      <c r="B11" s="228">
        <v>2</v>
      </c>
      <c r="C11" s="228">
        <v>3</v>
      </c>
      <c r="D11" s="228">
        <v>4</v>
      </c>
      <c r="E11" s="228">
        <v>5</v>
      </c>
      <c r="F11" s="228">
        <v>6</v>
      </c>
      <c r="G11" s="228">
        <v>7</v>
      </c>
      <c r="H11" s="228">
        <v>8</v>
      </c>
      <c r="I11" s="228">
        <v>9</v>
      </c>
      <c r="J11" s="228">
        <v>10</v>
      </c>
      <c r="K11" s="228">
        <v>11</v>
      </c>
      <c r="L11" s="228">
        <v>12</v>
      </c>
      <c r="BZ11" s="1"/>
      <c r="CA11" s="1"/>
      <c r="CB11" s="1"/>
      <c r="CC11" s="1"/>
    </row>
    <row r="12" spans="1:81" ht="19.5" customHeight="1">
      <c r="A12" s="232">
        <v>600</v>
      </c>
      <c r="B12" s="232">
        <v>60013</v>
      </c>
      <c r="C12" s="232">
        <v>2330</v>
      </c>
      <c r="D12" s="249">
        <v>10000</v>
      </c>
      <c r="E12" s="249">
        <v>9062.9</v>
      </c>
      <c r="F12" s="249">
        <f>SUM(H12,L12)</f>
        <v>9062.9</v>
      </c>
      <c r="G12" s="249">
        <v>9062.9</v>
      </c>
      <c r="H12" s="249">
        <v>9062.9</v>
      </c>
      <c r="I12" s="249"/>
      <c r="J12" s="235"/>
      <c r="K12" s="235"/>
      <c r="L12" s="235"/>
      <c r="BZ12" s="1"/>
      <c r="CA12" s="1"/>
      <c r="CB12" s="1"/>
      <c r="CC12" s="1"/>
    </row>
    <row r="13" spans="1:81" ht="19.5" customHeight="1">
      <c r="A13" s="232">
        <v>600</v>
      </c>
      <c r="B13" s="232">
        <v>60016</v>
      </c>
      <c r="C13" s="232">
        <v>6300</v>
      </c>
      <c r="D13" s="249">
        <v>10000</v>
      </c>
      <c r="E13" s="249">
        <v>10000</v>
      </c>
      <c r="F13" s="249">
        <v>10000</v>
      </c>
      <c r="G13" s="249">
        <v>10000</v>
      </c>
      <c r="H13" s="249"/>
      <c r="I13" s="249"/>
      <c r="J13" s="235"/>
      <c r="K13" s="235"/>
      <c r="L13" s="235">
        <v>10000</v>
      </c>
      <c r="BZ13" s="1"/>
      <c r="CA13" s="1"/>
      <c r="CB13" s="1"/>
      <c r="CC13" s="1"/>
    </row>
    <row r="14" spans="1:81" ht="19.5" customHeight="1">
      <c r="A14" s="233">
        <v>921</v>
      </c>
      <c r="B14" s="233">
        <v>92116</v>
      </c>
      <c r="C14" s="233">
        <v>2320</v>
      </c>
      <c r="D14" s="238">
        <v>10000</v>
      </c>
      <c r="E14" s="238">
        <v>10000</v>
      </c>
      <c r="F14" s="238">
        <v>10000</v>
      </c>
      <c r="G14" s="238">
        <v>10000</v>
      </c>
      <c r="H14" s="238">
        <v>10000</v>
      </c>
      <c r="I14" s="238"/>
      <c r="J14" s="235"/>
      <c r="K14" s="235"/>
      <c r="L14" s="235"/>
      <c r="BZ14" s="1"/>
      <c r="CA14" s="1"/>
      <c r="CB14" s="1"/>
      <c r="CC14" s="1"/>
    </row>
    <row r="15" spans="1:81" ht="19.5" customHeight="1">
      <c r="A15" s="233"/>
      <c r="B15" s="233"/>
      <c r="C15" s="233"/>
      <c r="D15" s="238"/>
      <c r="E15" s="238"/>
      <c r="F15" s="238"/>
      <c r="G15" s="238"/>
      <c r="H15" s="238"/>
      <c r="I15" s="238"/>
      <c r="J15" s="235"/>
      <c r="K15" s="235"/>
      <c r="L15" s="235"/>
      <c r="BZ15" s="1"/>
      <c r="CA15" s="1"/>
      <c r="CB15" s="1"/>
      <c r="CC15" s="1"/>
    </row>
    <row r="16" spans="1:81" ht="19.5" customHeight="1">
      <c r="A16" s="233"/>
      <c r="B16" s="233"/>
      <c r="C16" s="233"/>
      <c r="D16" s="238"/>
      <c r="E16" s="238"/>
      <c r="F16" s="238"/>
      <c r="G16" s="238"/>
      <c r="H16" s="238"/>
      <c r="I16" s="238"/>
      <c r="J16" s="235"/>
      <c r="K16" s="235"/>
      <c r="L16" s="235"/>
      <c r="BZ16" s="1"/>
      <c r="CA16" s="1"/>
      <c r="CB16" s="1"/>
      <c r="CC16" s="1"/>
    </row>
    <row r="17" spans="1:81" ht="19.5" customHeight="1">
      <c r="A17" s="233"/>
      <c r="B17" s="233"/>
      <c r="C17" s="233"/>
      <c r="D17" s="238"/>
      <c r="E17" s="238"/>
      <c r="F17" s="238"/>
      <c r="G17" s="238"/>
      <c r="H17" s="238"/>
      <c r="I17" s="238"/>
      <c r="J17" s="235"/>
      <c r="K17" s="235"/>
      <c r="L17" s="235"/>
      <c r="BZ17" s="1"/>
      <c r="CA17" s="1"/>
      <c r="CB17" s="1"/>
      <c r="CC17" s="1"/>
    </row>
    <row r="18" spans="1:81" ht="19.5" customHeight="1">
      <c r="A18" s="233"/>
      <c r="B18" s="233"/>
      <c r="C18" s="233"/>
      <c r="D18" s="238"/>
      <c r="E18" s="238"/>
      <c r="F18" s="238"/>
      <c r="G18" s="238"/>
      <c r="H18" s="238"/>
      <c r="I18" s="238"/>
      <c r="J18" s="235"/>
      <c r="K18" s="235"/>
      <c r="L18" s="235"/>
      <c r="BZ18" s="1"/>
      <c r="CA18" s="1"/>
      <c r="CB18" s="1"/>
      <c r="CC18" s="1"/>
    </row>
    <row r="19" spans="1:81" ht="19.5" customHeight="1">
      <c r="A19" s="233"/>
      <c r="B19" s="233"/>
      <c r="C19" s="233"/>
      <c r="D19" s="238"/>
      <c r="E19" s="238"/>
      <c r="F19" s="238"/>
      <c r="G19" s="238"/>
      <c r="H19" s="238"/>
      <c r="I19" s="238"/>
      <c r="J19" s="235"/>
      <c r="K19" s="235"/>
      <c r="L19" s="235"/>
      <c r="BZ19" s="1"/>
      <c r="CA19" s="1"/>
      <c r="CB19" s="1"/>
      <c r="CC19" s="1"/>
    </row>
    <row r="20" spans="1:81" ht="19.5" customHeight="1">
      <c r="A20" s="240"/>
      <c r="B20" s="240"/>
      <c r="C20" s="240"/>
      <c r="D20" s="241"/>
      <c r="E20" s="241"/>
      <c r="F20" s="241"/>
      <c r="G20" s="241"/>
      <c r="H20" s="241"/>
      <c r="I20" s="241"/>
      <c r="J20" s="250"/>
      <c r="K20" s="250"/>
      <c r="L20" s="250"/>
      <c r="BZ20" s="1"/>
      <c r="CA20" s="1"/>
      <c r="CB20" s="1"/>
      <c r="CC20" s="1"/>
    </row>
    <row r="21" spans="1:81" ht="24.75" customHeight="1">
      <c r="A21" s="251" t="s">
        <v>24</v>
      </c>
      <c r="B21" s="251"/>
      <c r="C21" s="251"/>
      <c r="D21" s="244">
        <f>SUM(D12:D20)</f>
        <v>30000</v>
      </c>
      <c r="E21" s="244">
        <f>SUM(E12:E20)</f>
        <v>29062.9</v>
      </c>
      <c r="F21" s="244">
        <f>SUM(F12:F20)</f>
        <v>29062.9</v>
      </c>
      <c r="G21" s="244">
        <f>SUM(G12:G20)</f>
        <v>29062.9</v>
      </c>
      <c r="H21" s="244">
        <f>SUM(H12:H20)</f>
        <v>19062.9</v>
      </c>
      <c r="I21" s="244"/>
      <c r="J21" s="252"/>
      <c r="K21" s="252"/>
      <c r="L21" s="252"/>
      <c r="BZ21" s="1"/>
      <c r="CA21" s="1"/>
      <c r="CB21" s="1"/>
      <c r="CC21" s="1"/>
    </row>
    <row r="24" ht="12.75">
      <c r="A24" s="47" t="s">
        <v>25</v>
      </c>
    </row>
  </sheetData>
  <sheetProtection selectLockedCells="1" selectUnlockedCells="1"/>
  <mergeCells count="14">
    <mergeCell ref="K1:L1"/>
    <mergeCell ref="A5:L5"/>
    <mergeCell ref="A8:A10"/>
    <mergeCell ref="B8:B10"/>
    <mergeCell ref="C8:C10"/>
    <mergeCell ref="D8:D10"/>
    <mergeCell ref="E8:E10"/>
    <mergeCell ref="F8:F10"/>
    <mergeCell ref="G8:G10"/>
    <mergeCell ref="H8:L8"/>
    <mergeCell ref="H9:H10"/>
    <mergeCell ref="I9:K9"/>
    <mergeCell ref="L9:L10"/>
    <mergeCell ref="A21:C21"/>
  </mergeCells>
  <printOptions/>
  <pageMargins left="0.39375" right="0.39375" top="0.7875" bottom="0.7875" header="0.5118055555555555" footer="0.5118055555555555"/>
  <pageSetup horizontalDpi="300" verticalDpi="3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="133" zoomScaleNormal="133" workbookViewId="0" topLeftCell="A1">
      <selection activeCell="H4" sqref="H4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9.57421875" style="0" customWidth="1"/>
    <col min="4" max="4" width="7.7109375" style="0" customWidth="1"/>
    <col min="5" max="5" width="49.00390625" style="0" customWidth="1"/>
    <col min="6" max="6" width="15.00390625" style="0" customWidth="1"/>
    <col min="7" max="7" width="15.7109375" style="0" customWidth="1"/>
    <col min="8" max="8" width="15.421875" style="0" customWidth="1"/>
    <col min="9" max="9" width="12.8515625" style="0" customWidth="1"/>
  </cols>
  <sheetData>
    <row r="1" spans="1:9" ht="15.75" customHeight="1">
      <c r="A1" s="248"/>
      <c r="B1" s="23"/>
      <c r="C1" s="23"/>
      <c r="D1" s="23"/>
      <c r="E1" s="23"/>
      <c r="F1" s="23"/>
      <c r="H1" s="3" t="s">
        <v>393</v>
      </c>
      <c r="I1" s="3"/>
    </row>
    <row r="2" spans="1:9" ht="14.25" customHeight="1">
      <c r="A2" s="248"/>
      <c r="B2" s="23"/>
      <c r="C2" s="23"/>
      <c r="D2" s="23"/>
      <c r="E2" s="23"/>
      <c r="F2" s="23"/>
      <c r="G2" s="4"/>
      <c r="H2" s="4" t="s">
        <v>1</v>
      </c>
      <c r="I2" s="4"/>
    </row>
    <row r="3" spans="1:9" ht="15" customHeight="1">
      <c r="A3" s="248"/>
      <c r="B3" s="23"/>
      <c r="C3" s="23"/>
      <c r="D3" s="23"/>
      <c r="E3" s="23"/>
      <c r="F3" s="23"/>
      <c r="G3" s="5"/>
      <c r="H3" s="5" t="s">
        <v>2</v>
      </c>
      <c r="I3" s="5"/>
    </row>
    <row r="4" spans="1:9" ht="15.75" customHeight="1">
      <c r="A4" s="248"/>
      <c r="B4" s="23"/>
      <c r="C4" s="23"/>
      <c r="D4" s="23"/>
      <c r="E4" s="23"/>
      <c r="F4" s="23"/>
      <c r="G4" s="5"/>
      <c r="H4" s="5" t="s">
        <v>3</v>
      </c>
      <c r="I4" s="5"/>
    </row>
    <row r="5" spans="1:7" ht="15.75" customHeight="1">
      <c r="A5" s="248"/>
      <c r="B5" s="23"/>
      <c r="C5" s="23"/>
      <c r="D5" s="23"/>
      <c r="E5" s="23"/>
      <c r="F5" s="23"/>
      <c r="G5" s="5"/>
    </row>
    <row r="6" spans="1:9" ht="29.25" customHeight="1">
      <c r="A6" s="248" t="s">
        <v>394</v>
      </c>
      <c r="B6" s="248"/>
      <c r="C6" s="248"/>
      <c r="D6" s="248"/>
      <c r="E6" s="248"/>
      <c r="F6" s="248"/>
      <c r="G6" s="248"/>
      <c r="H6" s="248"/>
      <c r="I6" s="248"/>
    </row>
    <row r="7" spans="5:9" ht="12.75">
      <c r="E7" s="1"/>
      <c r="H7" s="131"/>
      <c r="I7" s="131" t="s">
        <v>5</v>
      </c>
    </row>
    <row r="8" spans="1:9" ht="18.75" customHeight="1">
      <c r="A8" s="25" t="s">
        <v>28</v>
      </c>
      <c r="B8" s="25" t="s">
        <v>6</v>
      </c>
      <c r="C8" s="25" t="s">
        <v>7</v>
      </c>
      <c r="D8" s="25" t="s">
        <v>8</v>
      </c>
      <c r="E8" s="25" t="s">
        <v>395</v>
      </c>
      <c r="F8" s="25" t="s">
        <v>396</v>
      </c>
      <c r="G8" s="25"/>
      <c r="H8" s="25"/>
      <c r="I8" s="253" t="s">
        <v>33</v>
      </c>
    </row>
    <row r="9" spans="1:9" ht="18.75" customHeight="1">
      <c r="A9" s="25"/>
      <c r="B9" s="25"/>
      <c r="C9" s="25"/>
      <c r="D9" s="25"/>
      <c r="E9" s="25"/>
      <c r="F9" s="25" t="s">
        <v>397</v>
      </c>
      <c r="G9" s="25" t="s">
        <v>398</v>
      </c>
      <c r="H9" s="25" t="s">
        <v>399</v>
      </c>
      <c r="I9" s="253"/>
    </row>
    <row r="10" spans="1:9" s="254" customFormat="1" ht="7.5" customHeight="1">
      <c r="A10" s="228">
        <v>1</v>
      </c>
      <c r="B10" s="228">
        <v>2</v>
      </c>
      <c r="C10" s="228">
        <v>3</v>
      </c>
      <c r="D10" s="228">
        <v>4</v>
      </c>
      <c r="E10" s="228">
        <v>5</v>
      </c>
      <c r="F10" s="228">
        <v>6</v>
      </c>
      <c r="G10" s="228">
        <v>7</v>
      </c>
      <c r="H10" s="228">
        <v>8</v>
      </c>
      <c r="I10" s="228">
        <v>9</v>
      </c>
    </row>
    <row r="11" spans="1:9" ht="21" customHeight="1">
      <c r="A11" s="255" t="s">
        <v>400</v>
      </c>
      <c r="B11" s="255"/>
      <c r="C11" s="255"/>
      <c r="D11" s="255"/>
      <c r="E11" s="255"/>
      <c r="F11" s="255"/>
      <c r="G11" s="255"/>
      <c r="H11" s="255"/>
      <c r="I11" s="255"/>
    </row>
    <row r="12" spans="1:9" s="84" customFormat="1" ht="21" customHeight="1">
      <c r="A12" s="256">
        <v>1</v>
      </c>
      <c r="B12" s="256">
        <v>600</v>
      </c>
      <c r="C12" s="256">
        <v>60014</v>
      </c>
      <c r="D12" s="256">
        <v>6300</v>
      </c>
      <c r="E12" s="257" t="s">
        <v>401</v>
      </c>
      <c r="F12" s="258"/>
      <c r="G12" s="258"/>
      <c r="H12" s="259">
        <v>150000</v>
      </c>
      <c r="I12" s="260">
        <v>131629</v>
      </c>
    </row>
    <row r="13" spans="1:9" ht="24.75">
      <c r="A13" s="256">
        <v>2</v>
      </c>
      <c r="B13" s="256">
        <v>630</v>
      </c>
      <c r="C13" s="256">
        <v>63001</v>
      </c>
      <c r="D13" s="256">
        <v>2339</v>
      </c>
      <c r="E13" s="261" t="s">
        <v>402</v>
      </c>
      <c r="F13" s="258"/>
      <c r="G13" s="258"/>
      <c r="H13" s="259">
        <v>8250</v>
      </c>
      <c r="I13" s="260">
        <v>0</v>
      </c>
    </row>
    <row r="14" spans="1:9" ht="18.75" customHeight="1">
      <c r="A14" s="256">
        <v>3</v>
      </c>
      <c r="B14" s="256">
        <v>750</v>
      </c>
      <c r="C14" s="256">
        <v>75075</v>
      </c>
      <c r="D14" s="256">
        <v>2319</v>
      </c>
      <c r="E14" s="262" t="s">
        <v>403</v>
      </c>
      <c r="F14" s="263"/>
      <c r="G14" s="263"/>
      <c r="H14" s="263">
        <v>20000</v>
      </c>
      <c r="I14" s="264">
        <v>16938.66</v>
      </c>
    </row>
    <row r="15" spans="1:9" ht="19.5" customHeight="1">
      <c r="A15" s="256">
        <v>4</v>
      </c>
      <c r="B15" s="256">
        <v>750</v>
      </c>
      <c r="C15" s="256">
        <v>75095</v>
      </c>
      <c r="D15" s="256">
        <v>2710</v>
      </c>
      <c r="E15" s="262" t="s">
        <v>404</v>
      </c>
      <c r="F15" s="263"/>
      <c r="G15" s="263"/>
      <c r="H15" s="263">
        <v>6000</v>
      </c>
      <c r="I15" s="264">
        <v>5470</v>
      </c>
    </row>
    <row r="16" spans="1:9" ht="19.5" customHeight="1">
      <c r="A16" s="256">
        <v>5</v>
      </c>
      <c r="B16" s="256">
        <v>750</v>
      </c>
      <c r="C16" s="256">
        <v>75095</v>
      </c>
      <c r="D16" s="256">
        <v>2710</v>
      </c>
      <c r="E16" s="262" t="s">
        <v>405</v>
      </c>
      <c r="F16" s="263"/>
      <c r="G16" s="263"/>
      <c r="H16" s="263">
        <v>2146</v>
      </c>
      <c r="I16" s="264">
        <v>2145.84</v>
      </c>
    </row>
    <row r="17" spans="1:9" ht="19.5" customHeight="1">
      <c r="A17" s="256">
        <v>6</v>
      </c>
      <c r="B17" s="256">
        <v>750</v>
      </c>
      <c r="C17" s="256">
        <v>75095</v>
      </c>
      <c r="D17" s="256">
        <v>2710</v>
      </c>
      <c r="E17" s="262" t="s">
        <v>406</v>
      </c>
      <c r="F17" s="263"/>
      <c r="G17" s="263"/>
      <c r="H17" s="263">
        <v>50000</v>
      </c>
      <c r="I17" s="264">
        <v>50000</v>
      </c>
    </row>
    <row r="18" spans="1:9" ht="19.5" customHeight="1">
      <c r="A18" s="256">
        <v>7</v>
      </c>
      <c r="B18" s="256">
        <v>750</v>
      </c>
      <c r="C18" s="256">
        <v>75095</v>
      </c>
      <c r="D18" s="256">
        <v>6610</v>
      </c>
      <c r="E18" s="262" t="s">
        <v>407</v>
      </c>
      <c r="F18" s="263"/>
      <c r="G18" s="263"/>
      <c r="H18" s="263">
        <v>30000</v>
      </c>
      <c r="I18" s="264">
        <v>30000</v>
      </c>
    </row>
    <row r="19" spans="1:9" ht="19.5" customHeight="1">
      <c r="A19" s="256">
        <v>8</v>
      </c>
      <c r="B19" s="256">
        <v>754</v>
      </c>
      <c r="C19" s="256">
        <v>75411</v>
      </c>
      <c r="D19" s="256">
        <v>6300</v>
      </c>
      <c r="E19" s="262" t="s">
        <v>408</v>
      </c>
      <c r="F19" s="263"/>
      <c r="G19" s="263"/>
      <c r="H19" s="263">
        <v>30000</v>
      </c>
      <c r="I19" s="264">
        <v>30000</v>
      </c>
    </row>
    <row r="20" spans="1:9" ht="19.5" customHeight="1">
      <c r="A20" s="256">
        <v>9</v>
      </c>
      <c r="B20" s="256">
        <v>801</v>
      </c>
      <c r="C20" s="256">
        <v>80110</v>
      </c>
      <c r="D20" s="256">
        <v>2590</v>
      </c>
      <c r="E20" s="262" t="s">
        <v>409</v>
      </c>
      <c r="F20" s="263"/>
      <c r="G20" s="263">
        <v>570000</v>
      </c>
      <c r="H20" s="263"/>
      <c r="I20" s="264">
        <v>570000</v>
      </c>
    </row>
    <row r="21" spans="1:9" ht="19.5" customHeight="1">
      <c r="A21" s="256">
        <v>10</v>
      </c>
      <c r="B21" s="256">
        <v>801</v>
      </c>
      <c r="C21" s="256">
        <v>80132</v>
      </c>
      <c r="D21" s="256">
        <v>2590</v>
      </c>
      <c r="E21" s="262" t="s">
        <v>410</v>
      </c>
      <c r="F21" s="263"/>
      <c r="G21" s="263">
        <v>20000</v>
      </c>
      <c r="H21" s="263"/>
      <c r="I21" s="264">
        <v>20000</v>
      </c>
    </row>
    <row r="22" spans="1:9" ht="19.5" customHeight="1">
      <c r="A22" s="256">
        <v>11</v>
      </c>
      <c r="B22" s="256">
        <v>851</v>
      </c>
      <c r="C22" s="256">
        <v>85111</v>
      </c>
      <c r="D22" s="256">
        <v>6220</v>
      </c>
      <c r="E22" s="262" t="s">
        <v>411</v>
      </c>
      <c r="F22" s="263"/>
      <c r="G22" s="263"/>
      <c r="H22" s="263">
        <v>10000</v>
      </c>
      <c r="I22" s="264">
        <v>10000</v>
      </c>
    </row>
    <row r="23" spans="1:9" ht="19.5" customHeight="1">
      <c r="A23" s="256">
        <v>12</v>
      </c>
      <c r="B23" s="256">
        <v>853</v>
      </c>
      <c r="C23" s="256">
        <v>85333</v>
      </c>
      <c r="D23" s="256">
        <v>6220</v>
      </c>
      <c r="E23" s="262" t="s">
        <v>412</v>
      </c>
      <c r="F23" s="263"/>
      <c r="G23" s="263"/>
      <c r="H23" s="263">
        <v>30000</v>
      </c>
      <c r="I23" s="264">
        <v>240</v>
      </c>
    </row>
    <row r="24" spans="1:9" ht="19.5" customHeight="1">
      <c r="A24" s="256">
        <v>13</v>
      </c>
      <c r="B24" s="256">
        <v>921</v>
      </c>
      <c r="C24" s="256">
        <v>92109</v>
      </c>
      <c r="D24" s="256">
        <v>2480</v>
      </c>
      <c r="E24" s="262" t="s">
        <v>413</v>
      </c>
      <c r="F24" s="263"/>
      <c r="G24" s="263">
        <f>1450000+6000</f>
        <v>1456000</v>
      </c>
      <c r="H24" s="263"/>
      <c r="I24" s="264">
        <v>1455961.58</v>
      </c>
    </row>
    <row r="25" spans="1:9" ht="19.5" customHeight="1">
      <c r="A25" s="256">
        <v>14</v>
      </c>
      <c r="B25" s="256">
        <v>921</v>
      </c>
      <c r="C25" s="256">
        <v>92109</v>
      </c>
      <c r="D25" s="256">
        <v>6220</v>
      </c>
      <c r="E25" s="262" t="s">
        <v>413</v>
      </c>
      <c r="F25" s="263"/>
      <c r="G25" s="263"/>
      <c r="H25" s="263">
        <v>192000</v>
      </c>
      <c r="I25" s="264">
        <v>136920</v>
      </c>
    </row>
    <row r="26" spans="1:9" ht="19.5" customHeight="1">
      <c r="A26" s="256">
        <v>15</v>
      </c>
      <c r="B26" s="256">
        <v>921</v>
      </c>
      <c r="C26" s="256">
        <v>92116</v>
      </c>
      <c r="D26" s="256">
        <v>2480</v>
      </c>
      <c r="E26" s="262" t="s">
        <v>414</v>
      </c>
      <c r="F26" s="263"/>
      <c r="G26" s="263">
        <v>725000</v>
      </c>
      <c r="H26" s="263"/>
      <c r="I26" s="264">
        <v>676851.62</v>
      </c>
    </row>
    <row r="27" spans="1:9" ht="19.5" customHeight="1">
      <c r="A27" s="255" t="s">
        <v>415</v>
      </c>
      <c r="B27" s="255"/>
      <c r="C27" s="255"/>
      <c r="D27" s="255"/>
      <c r="E27" s="255"/>
      <c r="F27" s="255"/>
      <c r="G27" s="255"/>
      <c r="H27" s="255"/>
      <c r="I27" s="255"/>
    </row>
    <row r="28" spans="1:9" ht="19.5" customHeight="1">
      <c r="A28" s="256">
        <v>1</v>
      </c>
      <c r="B28" s="256">
        <v>750</v>
      </c>
      <c r="C28" s="256">
        <v>75075</v>
      </c>
      <c r="D28" s="256">
        <v>2830</v>
      </c>
      <c r="E28" s="262" t="s">
        <v>416</v>
      </c>
      <c r="F28" s="263"/>
      <c r="G28" s="263"/>
      <c r="H28" s="263">
        <v>190000</v>
      </c>
      <c r="I28" s="264">
        <v>190000</v>
      </c>
    </row>
    <row r="29" spans="1:9" ht="19.5" customHeight="1">
      <c r="A29" s="256">
        <v>2</v>
      </c>
      <c r="B29" s="256">
        <v>801</v>
      </c>
      <c r="C29" s="256">
        <v>80104</v>
      </c>
      <c r="D29" s="256">
        <v>2540</v>
      </c>
      <c r="E29" s="262" t="s">
        <v>417</v>
      </c>
      <c r="F29" s="263"/>
      <c r="G29" s="263">
        <v>248000</v>
      </c>
      <c r="H29" s="263"/>
      <c r="I29" s="264">
        <v>228150</v>
      </c>
    </row>
    <row r="30" spans="1:9" ht="19.5" customHeight="1">
      <c r="A30" s="256">
        <v>3</v>
      </c>
      <c r="B30" s="256">
        <v>854</v>
      </c>
      <c r="C30" s="256">
        <v>85412</v>
      </c>
      <c r="D30" s="256">
        <v>2830</v>
      </c>
      <c r="E30" s="262" t="s">
        <v>418</v>
      </c>
      <c r="F30" s="263"/>
      <c r="G30" s="263"/>
      <c r="H30" s="263">
        <v>5000</v>
      </c>
      <c r="I30" s="264">
        <v>5000</v>
      </c>
    </row>
    <row r="31" spans="1:9" ht="19.5" customHeight="1">
      <c r="A31" s="256">
        <v>4</v>
      </c>
      <c r="B31" s="256">
        <v>854</v>
      </c>
      <c r="C31" s="256">
        <v>85415</v>
      </c>
      <c r="D31" s="256">
        <v>2830</v>
      </c>
      <c r="E31" s="262" t="s">
        <v>419</v>
      </c>
      <c r="F31" s="263"/>
      <c r="G31" s="263"/>
      <c r="H31" s="263">
        <v>40000</v>
      </c>
      <c r="I31" s="264">
        <v>40000</v>
      </c>
    </row>
    <row r="32" spans="1:9" ht="21" customHeight="1">
      <c r="A32" s="256">
        <v>5</v>
      </c>
      <c r="B32" s="256">
        <v>854</v>
      </c>
      <c r="C32" s="256">
        <v>85495</v>
      </c>
      <c r="D32" s="256">
        <v>2830</v>
      </c>
      <c r="E32" s="262" t="s">
        <v>420</v>
      </c>
      <c r="F32" s="263"/>
      <c r="G32" s="263"/>
      <c r="H32" s="263">
        <v>9000</v>
      </c>
      <c r="I32" s="264">
        <v>8500</v>
      </c>
    </row>
    <row r="33" spans="1:9" ht="21" customHeight="1">
      <c r="A33" s="256">
        <v>6</v>
      </c>
      <c r="B33" s="256">
        <v>921</v>
      </c>
      <c r="C33" s="256">
        <v>92120</v>
      </c>
      <c r="D33" s="256">
        <v>2720</v>
      </c>
      <c r="E33" s="262" t="s">
        <v>421</v>
      </c>
      <c r="F33" s="263"/>
      <c r="G33" s="263"/>
      <c r="H33" s="263">
        <v>70000</v>
      </c>
      <c r="I33" s="264">
        <v>68696.5</v>
      </c>
    </row>
    <row r="34" spans="1:9" ht="48.75">
      <c r="A34" s="256">
        <v>7</v>
      </c>
      <c r="B34" s="256">
        <v>921</v>
      </c>
      <c r="C34" s="256">
        <v>92195</v>
      </c>
      <c r="D34" s="256">
        <v>2830</v>
      </c>
      <c r="E34" s="265" t="s">
        <v>422</v>
      </c>
      <c r="F34" s="263"/>
      <c r="G34" s="263"/>
      <c r="H34" s="263">
        <v>63000</v>
      </c>
      <c r="I34" s="264">
        <v>63000</v>
      </c>
    </row>
    <row r="35" spans="1:9" ht="36.75">
      <c r="A35" s="256">
        <v>8</v>
      </c>
      <c r="B35" s="256">
        <v>926</v>
      </c>
      <c r="C35" s="256">
        <v>92695</v>
      </c>
      <c r="D35" s="256">
        <v>2830</v>
      </c>
      <c r="E35" s="265" t="s">
        <v>423</v>
      </c>
      <c r="F35" s="263"/>
      <c r="G35" s="263"/>
      <c r="H35" s="263">
        <v>230000</v>
      </c>
      <c r="I35" s="264">
        <v>179996.66</v>
      </c>
    </row>
    <row r="36" spans="1:9" ht="12.75">
      <c r="A36" s="243" t="s">
        <v>24</v>
      </c>
      <c r="B36" s="243"/>
      <c r="C36" s="243"/>
      <c r="D36" s="243"/>
      <c r="E36" s="243"/>
      <c r="F36" s="252">
        <f>SUM(F28:F35)</f>
        <v>0</v>
      </c>
      <c r="G36" s="252">
        <f>SUM(G13:G35)</f>
        <v>3019000</v>
      </c>
      <c r="H36" s="252">
        <f>SUM(H13:H35)</f>
        <v>985396</v>
      </c>
      <c r="I36" s="244">
        <f>SUM(I13:I35)</f>
        <v>3787870.8600000003</v>
      </c>
    </row>
    <row r="39" ht="12.75">
      <c r="A39" s="266"/>
    </row>
    <row r="40" ht="40.5" customHeight="1"/>
    <row r="41" ht="19.5" customHeight="1"/>
    <row r="52" ht="12.75">
      <c r="H52" s="79"/>
    </row>
    <row r="55" spans="6:10" ht="12.75">
      <c r="F55" s="79"/>
      <c r="G55" s="79"/>
      <c r="H55" s="79"/>
      <c r="I55" s="79"/>
      <c r="J55" s="79"/>
    </row>
  </sheetData>
  <sheetProtection selectLockedCells="1" selectUnlockedCells="1"/>
  <mergeCells count="12">
    <mergeCell ref="H1:I1"/>
    <mergeCell ref="A6:I6"/>
    <mergeCell ref="A8:A9"/>
    <mergeCell ref="B8:B9"/>
    <mergeCell ref="C8:C9"/>
    <mergeCell ref="D8:D9"/>
    <mergeCell ref="E8:E9"/>
    <mergeCell ref="F8:H8"/>
    <mergeCell ref="I8:I9"/>
    <mergeCell ref="A11:I11"/>
    <mergeCell ref="A27:I27"/>
    <mergeCell ref="A36:E36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="133" zoomScaleNormal="133" workbookViewId="0" topLeftCell="A1">
      <selection activeCell="A5" sqref="A5"/>
    </sheetView>
  </sheetViews>
  <sheetFormatPr defaultColWidth="12.57421875" defaultRowHeight="12.75"/>
  <cols>
    <col min="1" max="1" width="3.00390625" style="0" customWidth="1"/>
    <col min="2" max="2" width="38.7109375" style="0" customWidth="1"/>
    <col min="3" max="3" width="10.421875" style="0" customWidth="1"/>
    <col min="4" max="4" width="13.7109375" style="0" customWidth="1"/>
    <col min="5" max="5" width="15.00390625" style="0" customWidth="1"/>
    <col min="6" max="6" width="13.7109375" style="0" customWidth="1"/>
    <col min="7" max="16384" width="11.57421875" style="0" customWidth="1"/>
  </cols>
  <sheetData>
    <row r="1" spans="1:6" ht="11.25" customHeight="1">
      <c r="A1" s="267"/>
      <c r="B1" s="268"/>
      <c r="C1" s="268"/>
      <c r="D1" s="268"/>
      <c r="E1" s="3" t="s">
        <v>424</v>
      </c>
      <c r="F1" s="3"/>
    </row>
    <row r="2" spans="1:6" ht="11.25" customHeight="1">
      <c r="A2" s="267"/>
      <c r="B2" s="268"/>
      <c r="C2" s="268"/>
      <c r="D2" s="268"/>
      <c r="E2" s="4" t="s">
        <v>1</v>
      </c>
      <c r="F2" s="4"/>
    </row>
    <row r="3" spans="1:6" ht="11.25" customHeight="1">
      <c r="A3" s="267"/>
      <c r="B3" s="268"/>
      <c r="C3" s="268"/>
      <c r="D3" s="268"/>
      <c r="E3" s="5" t="s">
        <v>2</v>
      </c>
      <c r="F3" s="5"/>
    </row>
    <row r="4" spans="1:6" ht="11.25" customHeight="1">
      <c r="A4" s="267"/>
      <c r="B4" s="268"/>
      <c r="C4" s="268"/>
      <c r="D4" s="268"/>
      <c r="E4" s="5" t="s">
        <v>3</v>
      </c>
      <c r="F4" s="5"/>
    </row>
    <row r="5" spans="1:6" ht="20.25" customHeight="1">
      <c r="A5" s="269" t="s">
        <v>425</v>
      </c>
      <c r="B5" s="269"/>
      <c r="C5" s="269"/>
      <c r="D5" s="269"/>
      <c r="E5" s="269"/>
      <c r="F5" s="269"/>
    </row>
    <row r="6" spans="1:6" ht="13.5" customHeight="1">
      <c r="A6" s="270" t="s">
        <v>28</v>
      </c>
      <c r="B6" s="270" t="s">
        <v>426</v>
      </c>
      <c r="C6" s="270" t="s">
        <v>427</v>
      </c>
      <c r="D6" s="270" t="s">
        <v>90</v>
      </c>
      <c r="E6" s="270" t="s">
        <v>428</v>
      </c>
      <c r="F6" s="270" t="s">
        <v>429</v>
      </c>
    </row>
    <row r="7" spans="1:6" ht="38.25" customHeight="1">
      <c r="A7" s="270"/>
      <c r="B7" s="270"/>
      <c r="C7" s="270"/>
      <c r="D7" s="270"/>
      <c r="E7" s="270"/>
      <c r="F7" s="270"/>
    </row>
    <row r="8" spans="1:6" ht="9" customHeight="1">
      <c r="A8" s="271">
        <v>1</v>
      </c>
      <c r="B8" s="272">
        <v>2</v>
      </c>
      <c r="C8" s="272">
        <v>3</v>
      </c>
      <c r="D8" s="272">
        <v>4</v>
      </c>
      <c r="E8" s="272">
        <v>5</v>
      </c>
      <c r="F8" s="272">
        <v>6</v>
      </c>
    </row>
    <row r="9" spans="1:6" ht="13.5" customHeight="1">
      <c r="A9" s="271">
        <v>1</v>
      </c>
      <c r="B9" s="273" t="s">
        <v>430</v>
      </c>
      <c r="C9" s="272" t="s">
        <v>23</v>
      </c>
      <c r="D9" s="272" t="s">
        <v>23</v>
      </c>
      <c r="E9" s="272" t="s">
        <v>23</v>
      </c>
      <c r="F9" s="272" t="s">
        <v>23</v>
      </c>
    </row>
    <row r="10" spans="1:6" ht="12.75">
      <c r="A10" s="271">
        <v>2</v>
      </c>
      <c r="B10" s="274" t="s">
        <v>144</v>
      </c>
      <c r="C10" s="275" t="s">
        <v>41</v>
      </c>
      <c r="D10" s="124">
        <v>1850000</v>
      </c>
      <c r="E10" s="124">
        <v>0</v>
      </c>
      <c r="F10" s="276">
        <f>SUM(E10/D10)</f>
        <v>0</v>
      </c>
    </row>
    <row r="11" spans="1:6" ht="12.75">
      <c r="A11" s="271">
        <v>3</v>
      </c>
      <c r="B11" s="274" t="s">
        <v>431</v>
      </c>
      <c r="C11" s="275" t="s">
        <v>41</v>
      </c>
      <c r="D11" s="124">
        <v>1050000</v>
      </c>
      <c r="E11" s="124">
        <v>1044.55</v>
      </c>
      <c r="F11" s="276">
        <f>SUM(E11/D11)</f>
        <v>0.0009948095238095237</v>
      </c>
    </row>
    <row r="12" spans="1:6" ht="12.75">
      <c r="A12" s="271">
        <v>4</v>
      </c>
      <c r="B12" s="274" t="s">
        <v>154</v>
      </c>
      <c r="C12" s="275" t="s">
        <v>41</v>
      </c>
      <c r="D12" s="124">
        <v>360000</v>
      </c>
      <c r="E12" s="124">
        <v>1050.02</v>
      </c>
      <c r="F12" s="276">
        <f>SUM(E12/D12)</f>
        <v>0.002916722222222222</v>
      </c>
    </row>
    <row r="13" spans="1:6" ht="21.75">
      <c r="A13" s="271">
        <v>5</v>
      </c>
      <c r="B13" s="277" t="s">
        <v>432</v>
      </c>
      <c r="C13" s="275" t="s">
        <v>41</v>
      </c>
      <c r="D13" s="124">
        <v>6000000</v>
      </c>
      <c r="E13" s="124">
        <v>1886634.31</v>
      </c>
      <c r="F13" s="276">
        <f>SUM(E13/D13)</f>
        <v>0.3144390516666667</v>
      </c>
    </row>
    <row r="14" spans="1:6" ht="12.75">
      <c r="A14" s="271">
        <v>6</v>
      </c>
      <c r="B14" s="277" t="s">
        <v>105</v>
      </c>
      <c r="C14" s="275" t="s">
        <v>433</v>
      </c>
      <c r="D14" s="124">
        <v>4330800</v>
      </c>
      <c r="E14" s="124">
        <v>1504069.91</v>
      </c>
      <c r="F14" s="276">
        <f>SUM(E14/D14)</f>
        <v>0.34729609079153967</v>
      </c>
    </row>
    <row r="15" spans="1:6" ht="21.75">
      <c r="A15" s="271">
        <v>7</v>
      </c>
      <c r="B15" s="277" t="s">
        <v>106</v>
      </c>
      <c r="C15" s="278">
        <v>70005</v>
      </c>
      <c r="D15" s="124">
        <v>10443506</v>
      </c>
      <c r="E15" s="124">
        <v>5249128</v>
      </c>
      <c r="F15" s="276">
        <f>SUM(E15/D15)</f>
        <v>0.5026212461600539</v>
      </c>
    </row>
    <row r="16" spans="1:6" ht="32.25">
      <c r="A16" s="271">
        <v>8</v>
      </c>
      <c r="B16" s="277" t="s">
        <v>107</v>
      </c>
      <c r="C16" s="278">
        <v>70005</v>
      </c>
      <c r="D16" s="124">
        <v>7985512</v>
      </c>
      <c r="E16" s="124">
        <v>2334058</v>
      </c>
      <c r="F16" s="276">
        <f>SUM(E16/D16)</f>
        <v>0.2922865809981877</v>
      </c>
    </row>
    <row r="17" spans="1:6" ht="32.25">
      <c r="A17" s="271">
        <v>9</v>
      </c>
      <c r="B17" s="277" t="s">
        <v>108</v>
      </c>
      <c r="C17" s="278">
        <v>70005</v>
      </c>
      <c r="D17" s="124">
        <v>22532072</v>
      </c>
      <c r="E17" s="124">
        <v>1548501.2</v>
      </c>
      <c r="F17" s="276">
        <f>SUM(E17/D17)</f>
        <v>0.06872431439061619</v>
      </c>
    </row>
    <row r="18" spans="1:6" ht="12.75">
      <c r="A18" s="271">
        <v>10</v>
      </c>
      <c r="B18" s="277" t="s">
        <v>162</v>
      </c>
      <c r="C18" s="278">
        <v>70005</v>
      </c>
      <c r="D18" s="124">
        <v>860000</v>
      </c>
      <c r="E18" s="124">
        <v>0</v>
      </c>
      <c r="F18" s="276">
        <f>SUM(E18/D18)</f>
        <v>0</v>
      </c>
    </row>
    <row r="19" spans="1:6" ht="12.75">
      <c r="A19" s="271">
        <v>11</v>
      </c>
      <c r="B19" s="277" t="s">
        <v>109</v>
      </c>
      <c r="C19" s="278">
        <v>70005</v>
      </c>
      <c r="D19" s="124">
        <v>730000</v>
      </c>
      <c r="E19" s="124">
        <v>453684</v>
      </c>
      <c r="F19" s="276">
        <f>SUM(E19/D19)</f>
        <v>0.6214849315068494</v>
      </c>
    </row>
    <row r="20" spans="1:6" ht="21.75">
      <c r="A20" s="271">
        <v>12</v>
      </c>
      <c r="B20" s="277" t="s">
        <v>111</v>
      </c>
      <c r="C20" s="278">
        <v>70005</v>
      </c>
      <c r="D20" s="124">
        <v>940000</v>
      </c>
      <c r="E20" s="124">
        <v>51499.7</v>
      </c>
      <c r="F20" s="276">
        <f>SUM(E20/D20)</f>
        <v>0.05478691489361702</v>
      </c>
    </row>
    <row r="21" spans="1:6" ht="12.75">
      <c r="A21" s="271">
        <v>13</v>
      </c>
      <c r="B21" s="277" t="s">
        <v>434</v>
      </c>
      <c r="C21" s="278">
        <v>71035</v>
      </c>
      <c r="D21" s="124">
        <v>4000000</v>
      </c>
      <c r="E21" s="124">
        <v>0</v>
      </c>
      <c r="F21" s="276">
        <f>SUM(E21/D21)</f>
        <v>0</v>
      </c>
    </row>
    <row r="22" spans="1:6" ht="12.75">
      <c r="A22" s="271">
        <v>14</v>
      </c>
      <c r="B22" s="277" t="s">
        <v>110</v>
      </c>
      <c r="C22" s="278">
        <v>70005</v>
      </c>
      <c r="D22" s="124">
        <v>1500000</v>
      </c>
      <c r="E22" s="124">
        <v>1976.99</v>
      </c>
      <c r="F22" s="276">
        <f>SUM(E22/D22)</f>
        <v>0.0013179933333333333</v>
      </c>
    </row>
    <row r="23" spans="1:6" ht="21.75">
      <c r="A23" s="271">
        <v>15</v>
      </c>
      <c r="B23" s="277" t="s">
        <v>435</v>
      </c>
      <c r="C23" s="278">
        <v>90001</v>
      </c>
      <c r="D23" s="124">
        <v>91662</v>
      </c>
      <c r="E23" s="124">
        <v>51818.21</v>
      </c>
      <c r="F23" s="276">
        <f>SUM(E23/D23)</f>
        <v>0.5653183434793044</v>
      </c>
    </row>
    <row r="24" spans="1:6" ht="21.75">
      <c r="A24" s="271">
        <v>16</v>
      </c>
      <c r="B24" s="277" t="s">
        <v>117</v>
      </c>
      <c r="C24" s="278">
        <v>90015</v>
      </c>
      <c r="D24" s="124">
        <v>563893</v>
      </c>
      <c r="E24" s="124">
        <v>174690.26</v>
      </c>
      <c r="F24" s="276">
        <f>SUM(E24/D24)</f>
        <v>0.30979327638399484</v>
      </c>
    </row>
    <row r="25" spans="1:6" ht="12.75">
      <c r="A25" s="271">
        <v>17</v>
      </c>
      <c r="B25" s="277" t="s">
        <v>118</v>
      </c>
      <c r="C25" s="278">
        <v>92195</v>
      </c>
      <c r="D25" s="124">
        <v>2000000</v>
      </c>
      <c r="E25" s="124">
        <v>0</v>
      </c>
      <c r="F25" s="276">
        <f>SUM(E25/D25)</f>
        <v>0</v>
      </c>
    </row>
    <row r="26" spans="1:6" ht="12.75">
      <c r="A26" s="271">
        <v>18</v>
      </c>
      <c r="B26" s="279" t="s">
        <v>436</v>
      </c>
      <c r="C26" s="278" t="s">
        <v>23</v>
      </c>
      <c r="D26" s="280">
        <f>SUM(D10:D25)</f>
        <v>65237445</v>
      </c>
      <c r="E26" s="280">
        <f>SUM(E10:E25)</f>
        <v>13258155.15</v>
      </c>
      <c r="F26" s="281">
        <f>SUM(E26/D26)</f>
        <v>0.2032292213467281</v>
      </c>
    </row>
    <row r="27" spans="1:6" ht="12.75">
      <c r="A27" s="271">
        <v>19</v>
      </c>
      <c r="B27" s="273" t="s">
        <v>437</v>
      </c>
      <c r="C27" s="278" t="s">
        <v>23</v>
      </c>
      <c r="D27" s="282" t="s">
        <v>23</v>
      </c>
      <c r="E27" s="282" t="s">
        <v>23</v>
      </c>
      <c r="F27" s="278" t="s">
        <v>23</v>
      </c>
    </row>
    <row r="28" spans="1:6" ht="21.75">
      <c r="A28" s="271">
        <v>20</v>
      </c>
      <c r="B28" s="277" t="s">
        <v>167</v>
      </c>
      <c r="C28" s="278">
        <v>63001</v>
      </c>
      <c r="D28" s="124">
        <v>21455</v>
      </c>
      <c r="E28" s="124">
        <v>0</v>
      </c>
      <c r="F28" s="276">
        <f>SUM(E28/D28)</f>
        <v>0</v>
      </c>
    </row>
    <row r="29" spans="1:6" ht="21.75">
      <c r="A29" s="271">
        <v>21</v>
      </c>
      <c r="B29" s="277" t="s">
        <v>169</v>
      </c>
      <c r="C29" s="278">
        <v>63003</v>
      </c>
      <c r="D29" s="124">
        <v>9460.76</v>
      </c>
      <c r="E29" s="124">
        <v>8260.76</v>
      </c>
      <c r="F29" s="276">
        <f>SUM(E29/D29)</f>
        <v>0.8731602957901902</v>
      </c>
    </row>
    <row r="30" spans="1:6" ht="12.75">
      <c r="A30" s="271">
        <v>22</v>
      </c>
      <c r="B30" s="277" t="s">
        <v>170</v>
      </c>
      <c r="C30" s="278">
        <v>75075</v>
      </c>
      <c r="D30" s="124">
        <v>40000</v>
      </c>
      <c r="E30" s="124">
        <v>16938.66</v>
      </c>
      <c r="F30" s="276">
        <f>SUM(E30/D30)</f>
        <v>0.4234665</v>
      </c>
    </row>
    <row r="31" spans="1:6" ht="12.75">
      <c r="A31" s="271">
        <v>23</v>
      </c>
      <c r="B31" s="277" t="s">
        <v>171</v>
      </c>
      <c r="C31" s="278">
        <v>80195</v>
      </c>
      <c r="D31" s="124">
        <v>63460</v>
      </c>
      <c r="E31" s="124">
        <v>61318.99</v>
      </c>
      <c r="F31" s="276">
        <f>SUM(E31/D31)</f>
        <v>0.966262054837693</v>
      </c>
    </row>
    <row r="32" spans="1:6" ht="12.75">
      <c r="A32" s="271">
        <v>24</v>
      </c>
      <c r="B32" s="277" t="s">
        <v>181</v>
      </c>
      <c r="C32" s="278">
        <v>85395</v>
      </c>
      <c r="D32" s="124">
        <v>56880</v>
      </c>
      <c r="E32" s="124">
        <v>56880</v>
      </c>
      <c r="F32" s="276">
        <f>SUM(E32/D32)</f>
        <v>1</v>
      </c>
    </row>
    <row r="33" spans="1:6" ht="21.75">
      <c r="A33" s="271">
        <v>25</v>
      </c>
      <c r="B33" s="277" t="s">
        <v>182</v>
      </c>
      <c r="C33" s="278">
        <v>85395</v>
      </c>
      <c r="D33" s="124">
        <v>330010</v>
      </c>
      <c r="E33" s="124">
        <v>290731.87</v>
      </c>
      <c r="F33" s="276">
        <f>SUM(E33/D33)</f>
        <v>0.8809789703342323</v>
      </c>
    </row>
    <row r="34" spans="1:6" ht="21.75">
      <c r="A34" s="271">
        <v>26</v>
      </c>
      <c r="B34" s="277" t="s">
        <v>183</v>
      </c>
      <c r="C34" s="278">
        <v>86295</v>
      </c>
      <c r="D34" s="124">
        <v>718720</v>
      </c>
      <c r="E34" s="124">
        <v>153321</v>
      </c>
      <c r="F34" s="276">
        <f>SUM(E34/D34)</f>
        <v>0.21332507791629562</v>
      </c>
    </row>
    <row r="35" spans="1:6" ht="12.75">
      <c r="A35" s="271">
        <v>27</v>
      </c>
      <c r="B35" s="277" t="s">
        <v>438</v>
      </c>
      <c r="C35" s="278">
        <v>92195</v>
      </c>
      <c r="D35" s="124">
        <v>116000</v>
      </c>
      <c r="E35" s="124">
        <v>0</v>
      </c>
      <c r="F35" s="276">
        <f>SUM(E35/D35)</f>
        <v>0</v>
      </c>
    </row>
    <row r="36" spans="1:6" ht="12.75">
      <c r="A36" s="271">
        <v>28</v>
      </c>
      <c r="B36" s="279" t="s">
        <v>439</v>
      </c>
      <c r="C36" s="278" t="s">
        <v>23</v>
      </c>
      <c r="D36" s="280">
        <f>SUM(D28:D35)</f>
        <v>1355985.76</v>
      </c>
      <c r="E36" s="280">
        <f>SUM(E28:E35)</f>
        <v>587451.28</v>
      </c>
      <c r="F36" s="281">
        <f>SUM(E36/D36)</f>
        <v>0.433228207352266</v>
      </c>
    </row>
    <row r="37" spans="1:6" ht="12.75">
      <c r="A37" s="271">
        <v>29</v>
      </c>
      <c r="B37" s="279" t="s">
        <v>440</v>
      </c>
      <c r="C37" s="283" t="s">
        <v>23</v>
      </c>
      <c r="D37" s="280">
        <f>SUM(D26,D36)</f>
        <v>66593430.76</v>
      </c>
      <c r="E37" s="280">
        <f>SUM(E10:E35)</f>
        <v>27103761.580000002</v>
      </c>
      <c r="F37" s="281">
        <f>SUM(E37/D37)</f>
        <v>0.40700353279110746</v>
      </c>
    </row>
  </sheetData>
  <sheetProtection selectLockedCells="1" selectUnlockedCells="1"/>
  <mergeCells count="8">
    <mergeCell ref="E1:F1"/>
    <mergeCell ref="A5:F5"/>
    <mergeCell ref="A6:A7"/>
    <mergeCell ref="B6:B7"/>
    <mergeCell ref="C6:C7"/>
    <mergeCell ref="D6:D7"/>
    <mergeCell ref="E6:E7"/>
    <mergeCell ref="F6:F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="133" zoomScaleNormal="133" workbookViewId="0" topLeftCell="A1">
      <selection activeCell="A5" sqref="A5"/>
    </sheetView>
  </sheetViews>
  <sheetFormatPr defaultColWidth="12.57421875" defaultRowHeight="12.75"/>
  <cols>
    <col min="1" max="1" width="3.57421875" style="0" customWidth="1"/>
    <col min="2" max="2" width="54.140625" style="0" customWidth="1"/>
    <col min="3" max="3" width="11.57421875" style="0" customWidth="1"/>
    <col min="4" max="4" width="20.7109375" style="0" customWidth="1"/>
    <col min="5" max="5" width="13.8515625" style="0" customWidth="1"/>
    <col min="6" max="6" width="14.28125" style="0" customWidth="1"/>
    <col min="7" max="7" width="18.8515625" style="0" customWidth="1"/>
    <col min="8" max="8" width="4.140625" style="0" customWidth="1"/>
    <col min="9" max="9" width="13.28125" style="0" customWidth="1"/>
    <col min="10" max="16384" width="11.57421875" style="0" customWidth="1"/>
  </cols>
  <sheetData>
    <row r="1" spans="1:8" ht="11.25" customHeight="1">
      <c r="A1" s="267"/>
      <c r="B1" s="268"/>
      <c r="C1" s="268"/>
      <c r="D1" s="268"/>
      <c r="E1" s="268"/>
      <c r="F1" s="284"/>
      <c r="G1" s="3" t="s">
        <v>441</v>
      </c>
      <c r="H1" s="3"/>
    </row>
    <row r="2" spans="1:8" ht="11.25" customHeight="1">
      <c r="A2" s="267"/>
      <c r="B2" s="268"/>
      <c r="C2" s="268"/>
      <c r="D2" s="268"/>
      <c r="E2" s="268"/>
      <c r="F2" s="284"/>
      <c r="G2" s="4" t="s">
        <v>1</v>
      </c>
      <c r="H2" s="4"/>
    </row>
    <row r="3" spans="1:8" ht="11.25" customHeight="1">
      <c r="A3" s="267"/>
      <c r="B3" s="268"/>
      <c r="C3" s="268"/>
      <c r="D3" s="268"/>
      <c r="E3" s="268"/>
      <c r="F3" s="284"/>
      <c r="G3" s="5" t="s">
        <v>2</v>
      </c>
      <c r="H3" s="5"/>
    </row>
    <row r="4" spans="1:8" ht="11.25" customHeight="1">
      <c r="A4" s="267"/>
      <c r="B4" s="268"/>
      <c r="C4" s="268"/>
      <c r="D4" s="268"/>
      <c r="E4" s="268"/>
      <c r="F4" s="284"/>
      <c r="G4" s="5" t="s">
        <v>3</v>
      </c>
      <c r="H4" s="5"/>
    </row>
    <row r="5" spans="1:8" ht="24" customHeight="1">
      <c r="A5" s="285" t="s">
        <v>442</v>
      </c>
      <c r="B5" s="285"/>
      <c r="C5" s="285"/>
      <c r="D5" s="285"/>
      <c r="E5" s="285"/>
      <c r="F5" s="285"/>
      <c r="G5" s="285"/>
      <c r="H5" s="285"/>
    </row>
    <row r="6" spans="1:8" ht="13.5" customHeight="1">
      <c r="A6" s="270" t="s">
        <v>28</v>
      </c>
      <c r="B6" s="270" t="s">
        <v>426</v>
      </c>
      <c r="C6" s="270" t="s">
        <v>443</v>
      </c>
      <c r="D6" s="270" t="s">
        <v>444</v>
      </c>
      <c r="E6" s="286" t="s">
        <v>445</v>
      </c>
      <c r="F6" s="286"/>
      <c r="G6" s="286" t="s">
        <v>446</v>
      </c>
      <c r="H6" s="286"/>
    </row>
    <row r="7" spans="1:8" ht="24.75" customHeight="1">
      <c r="A7" s="270"/>
      <c r="B7" s="270"/>
      <c r="C7" s="270"/>
      <c r="D7" s="270"/>
      <c r="E7" s="270" t="s">
        <v>447</v>
      </c>
      <c r="F7" s="270" t="s">
        <v>448</v>
      </c>
      <c r="G7" s="286"/>
      <c r="H7" s="286"/>
    </row>
    <row r="8" spans="1:8" ht="9.75" customHeight="1">
      <c r="A8" s="287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/>
    </row>
    <row r="9" spans="1:8" ht="11.25" customHeight="1">
      <c r="A9" s="287"/>
      <c r="B9" s="289" t="s">
        <v>430</v>
      </c>
      <c r="C9" s="288"/>
      <c r="D9" s="288"/>
      <c r="E9" s="288"/>
      <c r="F9" s="288"/>
      <c r="G9" s="288"/>
      <c r="H9" s="288"/>
    </row>
    <row r="10" spans="1:8" ht="11.25" customHeight="1">
      <c r="A10" s="140">
        <v>1</v>
      </c>
      <c r="B10" s="290" t="s">
        <v>144</v>
      </c>
      <c r="C10" s="291" t="s">
        <v>41</v>
      </c>
      <c r="D10" s="33">
        <v>2514500</v>
      </c>
      <c r="E10" s="33">
        <v>0</v>
      </c>
      <c r="F10" s="33">
        <f>SUM(D10-G10)</f>
        <v>664500</v>
      </c>
      <c r="G10" s="33">
        <v>1850000</v>
      </c>
      <c r="H10" s="33"/>
    </row>
    <row r="11" spans="1:8" ht="11.25" customHeight="1">
      <c r="A11" s="140">
        <v>2</v>
      </c>
      <c r="B11" s="290" t="s">
        <v>431</v>
      </c>
      <c r="C11" s="291" t="s">
        <v>41</v>
      </c>
      <c r="D11" s="33">
        <v>2350000</v>
      </c>
      <c r="E11" s="33">
        <v>0</v>
      </c>
      <c r="F11" s="33">
        <f>SUM(D11-G11)</f>
        <v>1300000</v>
      </c>
      <c r="G11" s="33">
        <v>1050000</v>
      </c>
      <c r="H11" s="33"/>
    </row>
    <row r="12" spans="1:8" ht="11.25" customHeight="1">
      <c r="A12" s="140">
        <v>3</v>
      </c>
      <c r="B12" s="290" t="s">
        <v>154</v>
      </c>
      <c r="C12" s="291" t="s">
        <v>41</v>
      </c>
      <c r="D12" s="33">
        <v>645000</v>
      </c>
      <c r="E12" s="33">
        <v>0</v>
      </c>
      <c r="F12" s="33">
        <f>SUM(D12-G12)</f>
        <v>285000</v>
      </c>
      <c r="G12" s="33">
        <v>360000</v>
      </c>
      <c r="H12" s="33"/>
    </row>
    <row r="13" spans="1:8" ht="21.75">
      <c r="A13" s="140">
        <v>4</v>
      </c>
      <c r="B13" s="290" t="s">
        <v>432</v>
      </c>
      <c r="C13" s="291" t="s">
        <v>41</v>
      </c>
      <c r="D13" s="33">
        <v>1086306</v>
      </c>
      <c r="E13" s="33">
        <f>SUM(G13-D13)</f>
        <v>4913694</v>
      </c>
      <c r="F13" s="33">
        <v>0</v>
      </c>
      <c r="G13" s="33">
        <v>6000000</v>
      </c>
      <c r="H13" s="33"/>
    </row>
    <row r="14" spans="1:8" ht="11.25" customHeight="1">
      <c r="A14" s="140">
        <v>5</v>
      </c>
      <c r="B14" s="290" t="s">
        <v>106</v>
      </c>
      <c r="C14" s="140">
        <v>70005</v>
      </c>
      <c r="D14" s="33">
        <v>10385506</v>
      </c>
      <c r="E14" s="33">
        <f>SUM(G14-D14)</f>
        <v>58000</v>
      </c>
      <c r="F14" s="33">
        <v>0</v>
      </c>
      <c r="G14" s="33">
        <v>10443506</v>
      </c>
      <c r="H14" s="33"/>
    </row>
    <row r="15" spans="1:8" ht="21.75">
      <c r="A15" s="140">
        <v>6</v>
      </c>
      <c r="B15" s="290" t="s">
        <v>107</v>
      </c>
      <c r="C15" s="140">
        <v>70005</v>
      </c>
      <c r="D15" s="33">
        <v>7945512</v>
      </c>
      <c r="E15" s="33">
        <f>SUM(G15-D15)</f>
        <v>40000</v>
      </c>
      <c r="F15" s="33">
        <v>0</v>
      </c>
      <c r="G15" s="33">
        <v>7985512</v>
      </c>
      <c r="H15" s="33"/>
    </row>
    <row r="16" spans="1:8" ht="21.75">
      <c r="A16" s="140">
        <v>7</v>
      </c>
      <c r="B16" s="290" t="s">
        <v>108</v>
      </c>
      <c r="C16" s="140">
        <v>70005</v>
      </c>
      <c r="D16" s="33">
        <v>21602072</v>
      </c>
      <c r="E16" s="33">
        <f>SUM(G16-D16)</f>
        <v>930000</v>
      </c>
      <c r="F16" s="33">
        <v>0</v>
      </c>
      <c r="G16" s="33">
        <v>22532072</v>
      </c>
      <c r="H16" s="33"/>
    </row>
    <row r="17" spans="1:8" ht="11.25" customHeight="1">
      <c r="A17" s="140">
        <v>8</v>
      </c>
      <c r="B17" s="290" t="s">
        <v>162</v>
      </c>
      <c r="C17" s="140">
        <v>70005</v>
      </c>
      <c r="D17" s="33">
        <v>860000</v>
      </c>
      <c r="E17" s="33">
        <v>0</v>
      </c>
      <c r="F17" s="33">
        <v>0</v>
      </c>
      <c r="G17" s="33">
        <v>860000</v>
      </c>
      <c r="H17" s="33"/>
    </row>
    <row r="18" spans="1:8" ht="11.25" customHeight="1">
      <c r="A18" s="140">
        <v>9</v>
      </c>
      <c r="B18" s="290" t="s">
        <v>109</v>
      </c>
      <c r="C18" s="140">
        <v>70005</v>
      </c>
      <c r="D18" s="33">
        <v>800000</v>
      </c>
      <c r="E18" s="33">
        <v>0</v>
      </c>
      <c r="F18" s="33">
        <f>SUM(D18-G18)</f>
        <v>70000</v>
      </c>
      <c r="G18" s="33">
        <v>730000</v>
      </c>
      <c r="H18" s="33"/>
    </row>
    <row r="19" spans="1:8" ht="11.25" customHeight="1">
      <c r="A19" s="140">
        <v>10</v>
      </c>
      <c r="B19" s="290" t="s">
        <v>110</v>
      </c>
      <c r="C19" s="140">
        <v>70005</v>
      </c>
      <c r="D19" s="33">
        <v>1500000</v>
      </c>
      <c r="E19" s="33">
        <v>0</v>
      </c>
      <c r="F19" s="33">
        <v>0</v>
      </c>
      <c r="G19" s="33">
        <v>1500000</v>
      </c>
      <c r="H19" s="33"/>
    </row>
    <row r="20" spans="1:8" ht="11.25" customHeight="1">
      <c r="A20" s="140">
        <v>11</v>
      </c>
      <c r="B20" s="290" t="s">
        <v>449</v>
      </c>
      <c r="C20" s="140">
        <v>90095</v>
      </c>
      <c r="D20" s="33">
        <v>6000000</v>
      </c>
      <c r="E20" s="33">
        <v>0</v>
      </c>
      <c r="F20" s="33">
        <f>SUM(D20-G20)</f>
        <v>6000000</v>
      </c>
      <c r="G20" s="33">
        <v>0</v>
      </c>
      <c r="H20" s="33"/>
    </row>
    <row r="21" spans="1:8" ht="21.75">
      <c r="A21" s="140">
        <v>12</v>
      </c>
      <c r="B21" s="290" t="s">
        <v>450</v>
      </c>
      <c r="C21" s="140">
        <v>90001</v>
      </c>
      <c r="D21" s="33">
        <v>5500000</v>
      </c>
      <c r="E21" s="33">
        <v>0</v>
      </c>
      <c r="F21" s="33">
        <v>5500000</v>
      </c>
      <c r="G21" s="33">
        <v>0</v>
      </c>
      <c r="H21" s="33"/>
    </row>
    <row r="22" spans="1:8" ht="11.25" customHeight="1">
      <c r="A22" s="140">
        <v>13</v>
      </c>
      <c r="B22" s="290" t="s">
        <v>118</v>
      </c>
      <c r="C22" s="140">
        <v>92195</v>
      </c>
      <c r="D22" s="33">
        <v>2000000</v>
      </c>
      <c r="E22" s="33">
        <v>0</v>
      </c>
      <c r="F22" s="33">
        <v>0</v>
      </c>
      <c r="G22" s="33">
        <v>2000000</v>
      </c>
      <c r="H22" s="33"/>
    </row>
    <row r="23" spans="1:8" ht="11.25" customHeight="1">
      <c r="A23" s="140"/>
      <c r="B23" s="292" t="s">
        <v>437</v>
      </c>
      <c r="C23" s="140"/>
      <c r="D23" s="33"/>
      <c r="E23" s="33"/>
      <c r="F23" s="33"/>
      <c r="G23" s="33"/>
      <c r="H23" s="33"/>
    </row>
    <row r="24" spans="1:8" ht="21.75">
      <c r="A24" s="140">
        <v>14</v>
      </c>
      <c r="B24" s="290" t="s">
        <v>451</v>
      </c>
      <c r="C24" s="140">
        <v>85395</v>
      </c>
      <c r="D24" s="33">
        <v>1742404</v>
      </c>
      <c r="E24" s="33">
        <v>0</v>
      </c>
      <c r="F24" s="33">
        <v>1742404</v>
      </c>
      <c r="G24" s="33">
        <v>0</v>
      </c>
      <c r="H24" s="33"/>
    </row>
    <row r="25" spans="1:8" ht="21.75">
      <c r="A25" s="140">
        <v>15</v>
      </c>
      <c r="B25" s="290" t="s">
        <v>450</v>
      </c>
      <c r="C25" s="140">
        <v>90001</v>
      </c>
      <c r="D25" s="33">
        <v>5500000</v>
      </c>
      <c r="E25" s="33">
        <v>0</v>
      </c>
      <c r="F25" s="33">
        <v>5500000</v>
      </c>
      <c r="G25" s="33">
        <v>0</v>
      </c>
      <c r="H25" s="33"/>
    </row>
    <row r="26" spans="1:8" ht="11.25" customHeight="1">
      <c r="A26" s="140">
        <v>16</v>
      </c>
      <c r="B26" s="290" t="s">
        <v>452</v>
      </c>
      <c r="C26" s="140">
        <v>75075</v>
      </c>
      <c r="D26" s="33">
        <v>125325</v>
      </c>
      <c r="E26" s="175">
        <v>0</v>
      </c>
      <c r="F26" s="33">
        <v>125325</v>
      </c>
      <c r="G26" s="33">
        <v>0</v>
      </c>
      <c r="H26" s="33"/>
    </row>
    <row r="27" spans="1:8" ht="11.25" customHeight="1">
      <c r="A27" s="140">
        <v>17</v>
      </c>
      <c r="B27" s="290" t="s">
        <v>167</v>
      </c>
      <c r="C27" s="140">
        <v>63001</v>
      </c>
      <c r="D27" s="33">
        <v>0</v>
      </c>
      <c r="E27" s="33">
        <v>21455</v>
      </c>
      <c r="F27" s="33">
        <v>0</v>
      </c>
      <c r="G27" s="33">
        <v>21455</v>
      </c>
      <c r="H27" s="33"/>
    </row>
    <row r="28" spans="1:8" ht="11.25" customHeight="1">
      <c r="A28" s="140">
        <v>18</v>
      </c>
      <c r="B28" s="290" t="s">
        <v>169</v>
      </c>
      <c r="C28" s="140">
        <v>63003</v>
      </c>
      <c r="D28" s="33">
        <v>0</v>
      </c>
      <c r="E28" s="33">
        <v>9460.76</v>
      </c>
      <c r="F28" s="33">
        <v>0</v>
      </c>
      <c r="G28" s="33">
        <v>9460.76</v>
      </c>
      <c r="H28" s="33"/>
    </row>
    <row r="29" spans="1:8" ht="11.25" customHeight="1">
      <c r="A29" s="140">
        <v>19</v>
      </c>
      <c r="B29" s="290" t="s">
        <v>452</v>
      </c>
      <c r="C29" s="140">
        <v>75075</v>
      </c>
      <c r="D29" s="33">
        <v>125325</v>
      </c>
      <c r="E29" s="175">
        <v>0</v>
      </c>
      <c r="F29" s="33">
        <v>125325</v>
      </c>
      <c r="G29" s="33">
        <v>0</v>
      </c>
      <c r="H29" s="33"/>
    </row>
    <row r="30" spans="1:8" ht="11.25" customHeight="1">
      <c r="A30" s="140">
        <v>20</v>
      </c>
      <c r="B30" s="290" t="s">
        <v>170</v>
      </c>
      <c r="C30" s="140">
        <v>75075</v>
      </c>
      <c r="D30" s="33">
        <v>0</v>
      </c>
      <c r="E30" s="33">
        <v>40000</v>
      </c>
      <c r="F30" s="33">
        <v>0</v>
      </c>
      <c r="G30" s="33">
        <v>40000</v>
      </c>
      <c r="H30" s="33"/>
    </row>
    <row r="31" spans="1:8" ht="11.25" customHeight="1">
      <c r="A31" s="140">
        <v>21</v>
      </c>
      <c r="B31" s="290" t="s">
        <v>171</v>
      </c>
      <c r="C31" s="140">
        <v>80195</v>
      </c>
      <c r="D31" s="33">
        <v>0</v>
      </c>
      <c r="E31" s="33">
        <v>63460</v>
      </c>
      <c r="F31" s="33">
        <v>0</v>
      </c>
      <c r="G31" s="33">
        <v>63460</v>
      </c>
      <c r="H31" s="33"/>
    </row>
    <row r="32" spans="1:8" ht="11.25" customHeight="1">
      <c r="A32" s="140">
        <v>22</v>
      </c>
      <c r="B32" s="290" t="s">
        <v>181</v>
      </c>
      <c r="C32" s="140">
        <v>85395</v>
      </c>
      <c r="D32" s="33">
        <v>58800</v>
      </c>
      <c r="E32" s="33">
        <v>0</v>
      </c>
      <c r="F32" s="33">
        <f>SUM(D32-G32)</f>
        <v>1920</v>
      </c>
      <c r="G32" s="33">
        <v>56880</v>
      </c>
      <c r="H32" s="33"/>
    </row>
    <row r="33" spans="1:8" ht="21.75">
      <c r="A33" s="140">
        <v>23</v>
      </c>
      <c r="B33" s="290" t="s">
        <v>182</v>
      </c>
      <c r="C33" s="140">
        <v>85395</v>
      </c>
      <c r="D33" s="33">
        <v>0</v>
      </c>
      <c r="E33" s="33">
        <v>330010</v>
      </c>
      <c r="F33" s="33">
        <v>0</v>
      </c>
      <c r="G33" s="33">
        <v>330010</v>
      </c>
      <c r="H33" s="33"/>
    </row>
    <row r="34" spans="1:8" ht="21.75">
      <c r="A34" s="140">
        <v>24</v>
      </c>
      <c r="B34" s="290" t="s">
        <v>183</v>
      </c>
      <c r="C34" s="140">
        <v>86295</v>
      </c>
      <c r="D34" s="33">
        <v>0</v>
      </c>
      <c r="E34" s="33">
        <v>718720</v>
      </c>
      <c r="F34" s="33">
        <v>0</v>
      </c>
      <c r="G34" s="33">
        <v>718720</v>
      </c>
      <c r="H34" s="33"/>
    </row>
    <row r="35" spans="1:8" ht="11.25" customHeight="1">
      <c r="A35" s="140">
        <v>25</v>
      </c>
      <c r="B35" s="290" t="s">
        <v>438</v>
      </c>
      <c r="C35" s="140">
        <v>92195</v>
      </c>
      <c r="D35" s="33">
        <v>116000</v>
      </c>
      <c r="E35" s="33">
        <v>0</v>
      </c>
      <c r="F35" s="33">
        <v>0</v>
      </c>
      <c r="G35" s="33">
        <v>116000</v>
      </c>
      <c r="H35" s="33"/>
    </row>
    <row r="36" spans="1:8" ht="11.25" customHeight="1">
      <c r="A36" s="293"/>
      <c r="B36" s="294" t="s">
        <v>232</v>
      </c>
      <c r="C36" s="295" t="s">
        <v>23</v>
      </c>
      <c r="D36" s="296">
        <f>SUM(D10:D35)</f>
        <v>70856750</v>
      </c>
      <c r="E36" s="296">
        <f>SUM(E10:E35)</f>
        <v>7124799.76</v>
      </c>
      <c r="F36" s="296">
        <f>SUM(F10:F35)</f>
        <v>21314474</v>
      </c>
      <c r="G36" s="296">
        <f>SUM(G10:G35)</f>
        <v>56667075.76</v>
      </c>
      <c r="H36" s="296"/>
    </row>
  </sheetData>
  <sheetProtection selectLockedCells="1" selectUnlockedCells="1"/>
  <mergeCells count="37">
    <mergeCell ref="G1:H1"/>
    <mergeCell ref="A5:H5"/>
    <mergeCell ref="A6:A7"/>
    <mergeCell ref="B6:B7"/>
    <mergeCell ref="C6:C7"/>
    <mergeCell ref="D6:D7"/>
    <mergeCell ref="E6:F6"/>
    <mergeCell ref="G6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="133" zoomScaleNormal="133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5.57421875" style="1" customWidth="1"/>
    <col min="5" max="5" width="41.00390625" style="1" customWidth="1"/>
    <col min="6" max="6" width="12.57421875" style="1" customWidth="1"/>
    <col min="7" max="7" width="11.7109375" style="1" customWidth="1"/>
    <col min="8" max="8" width="14.421875" style="1" customWidth="1"/>
    <col min="9" max="9" width="11.28125" style="1" customWidth="1"/>
    <col min="10" max="10" width="12.140625" style="1" customWidth="1"/>
    <col min="11" max="11" width="13.421875" style="1" customWidth="1"/>
    <col min="12" max="12" width="14.140625" style="1" customWidth="1"/>
    <col min="13" max="16384" width="9.140625" style="1" customWidth="1"/>
  </cols>
  <sheetData>
    <row r="1" spans="1:12" ht="17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3" t="s">
        <v>26</v>
      </c>
      <c r="L1" s="3"/>
    </row>
    <row r="2" spans="1:12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4" t="s">
        <v>1</v>
      </c>
      <c r="L2" s="4"/>
    </row>
    <row r="3" spans="1:12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5" t="s">
        <v>2</v>
      </c>
      <c r="L3" s="5"/>
    </row>
    <row r="4" spans="1:12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5" t="s">
        <v>3</v>
      </c>
      <c r="L4" s="5"/>
    </row>
    <row r="5" spans="1:12" ht="17.25" customHeight="1">
      <c r="A5" s="23" t="s">
        <v>27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0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6"/>
      <c r="L6" s="6" t="s">
        <v>5</v>
      </c>
    </row>
    <row r="7" spans="1:12" s="27" customFormat="1" ht="19.5" customHeight="1">
      <c r="A7" s="25" t="s">
        <v>28</v>
      </c>
      <c r="B7" s="25" t="s">
        <v>6</v>
      </c>
      <c r="C7" s="25" t="s">
        <v>29</v>
      </c>
      <c r="D7" s="25" t="s">
        <v>30</v>
      </c>
      <c r="E7" s="26" t="s">
        <v>31</v>
      </c>
      <c r="F7" s="26" t="s">
        <v>32</v>
      </c>
      <c r="G7" s="26"/>
      <c r="H7" s="26"/>
      <c r="I7" s="26"/>
      <c r="J7" s="26"/>
      <c r="K7" s="26" t="s">
        <v>33</v>
      </c>
      <c r="L7" s="26" t="s">
        <v>34</v>
      </c>
    </row>
    <row r="8" spans="1:12" s="27" customFormat="1" ht="19.5" customHeight="1">
      <c r="A8" s="25"/>
      <c r="B8" s="25"/>
      <c r="C8" s="25"/>
      <c r="D8" s="25"/>
      <c r="E8" s="26"/>
      <c r="F8" s="26" t="s">
        <v>35</v>
      </c>
      <c r="G8" s="26" t="s">
        <v>36</v>
      </c>
      <c r="H8" s="26"/>
      <c r="I8" s="26"/>
      <c r="J8" s="26"/>
      <c r="K8" s="26"/>
      <c r="L8" s="26"/>
    </row>
    <row r="9" spans="1:12" s="27" customFormat="1" ht="29.25" customHeight="1">
      <c r="A9" s="25"/>
      <c r="B9" s="25"/>
      <c r="C9" s="25"/>
      <c r="D9" s="25"/>
      <c r="E9" s="26"/>
      <c r="F9" s="26"/>
      <c r="G9" s="26" t="s">
        <v>37</v>
      </c>
      <c r="H9" s="26" t="s">
        <v>38</v>
      </c>
      <c r="I9" s="26" t="s">
        <v>39</v>
      </c>
      <c r="J9" s="26" t="s">
        <v>40</v>
      </c>
      <c r="K9" s="26"/>
      <c r="L9" s="26"/>
    </row>
    <row r="10" spans="1:12" s="27" customFormat="1" ht="19.5" customHeight="1">
      <c r="A10" s="25"/>
      <c r="B10" s="25"/>
      <c r="C10" s="25"/>
      <c r="D10" s="25"/>
      <c r="E10" s="26">
        <v>11000</v>
      </c>
      <c r="F10" s="26"/>
      <c r="G10" s="26"/>
      <c r="H10" s="26"/>
      <c r="I10" s="26"/>
      <c r="J10" s="26"/>
      <c r="K10" s="26"/>
      <c r="L10" s="26"/>
    </row>
    <row r="11" spans="1:12" s="27" customFormat="1" ht="19.5" customHeight="1">
      <c r="A11" s="25"/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</row>
    <row r="12" spans="1:12" ht="7.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7</v>
      </c>
      <c r="G12" s="28">
        <v>8</v>
      </c>
      <c r="H12" s="28">
        <v>9</v>
      </c>
      <c r="I12" s="28">
        <v>10</v>
      </c>
      <c r="J12" s="28">
        <v>11</v>
      </c>
      <c r="K12" s="28">
        <v>12</v>
      </c>
      <c r="L12" s="28">
        <v>13</v>
      </c>
    </row>
    <row r="13" spans="1:12" ht="24.75">
      <c r="A13" s="29">
        <v>1</v>
      </c>
      <c r="B13" s="30" t="s">
        <v>21</v>
      </c>
      <c r="C13" s="31" t="s">
        <v>41</v>
      </c>
      <c r="D13" s="31">
        <v>6050</v>
      </c>
      <c r="E13" s="32" t="s">
        <v>42</v>
      </c>
      <c r="F13" s="33">
        <f>SUM(G13:J13)</f>
        <v>624970</v>
      </c>
      <c r="G13" s="33">
        <v>624970</v>
      </c>
      <c r="H13" s="33">
        <v>0</v>
      </c>
      <c r="I13" s="34">
        <v>0</v>
      </c>
      <c r="J13" s="33">
        <v>0</v>
      </c>
      <c r="K13" s="33">
        <f>SUM(F13)</f>
        <v>624970</v>
      </c>
      <c r="L13" s="33"/>
    </row>
    <row r="14" spans="1:12" ht="12.75">
      <c r="A14" s="29">
        <v>2</v>
      </c>
      <c r="B14" s="30" t="s">
        <v>21</v>
      </c>
      <c r="C14" s="31" t="s">
        <v>41</v>
      </c>
      <c r="D14" s="31">
        <v>6050</v>
      </c>
      <c r="E14" s="32" t="s">
        <v>43</v>
      </c>
      <c r="F14" s="33">
        <f>SUM(G14:J14)</f>
        <v>15000</v>
      </c>
      <c r="G14" s="33">
        <v>0</v>
      </c>
      <c r="H14" s="33">
        <v>15000</v>
      </c>
      <c r="I14" s="34">
        <v>0</v>
      </c>
      <c r="J14" s="33">
        <v>0</v>
      </c>
      <c r="K14" s="33"/>
      <c r="L14" s="33">
        <f>SUM(F14)</f>
        <v>15000</v>
      </c>
    </row>
    <row r="15" spans="1:12" ht="12.75">
      <c r="A15" s="35" t="s">
        <v>44</v>
      </c>
      <c r="B15" s="35"/>
      <c r="C15" s="35"/>
      <c r="D15" s="35"/>
      <c r="E15" s="35"/>
      <c r="F15" s="36">
        <f>SUM(F13:F14)</f>
        <v>639970</v>
      </c>
      <c r="G15" s="36">
        <f>SUM(G13:G14)</f>
        <v>624970</v>
      </c>
      <c r="H15" s="36">
        <f>SUM(H13:H14)</f>
        <v>15000</v>
      </c>
      <c r="I15" s="36">
        <f>SUM(I13:I14)</f>
        <v>0</v>
      </c>
      <c r="J15" s="36">
        <f>SUM(J13:J14)</f>
        <v>0</v>
      </c>
      <c r="K15" s="36">
        <f>SUM(K13:K14)</f>
        <v>624970</v>
      </c>
      <c r="L15" s="36">
        <f>SUM(L13:L14)</f>
        <v>15000</v>
      </c>
    </row>
    <row r="16" spans="1:12" ht="24.75">
      <c r="A16" s="29">
        <v>3</v>
      </c>
      <c r="B16" s="30">
        <v>600</v>
      </c>
      <c r="C16" s="31">
        <v>60016</v>
      </c>
      <c r="D16" s="31">
        <v>6050</v>
      </c>
      <c r="E16" s="32" t="s">
        <v>45</v>
      </c>
      <c r="F16" s="33">
        <f>SUM(G16:J16)</f>
        <v>1110000</v>
      </c>
      <c r="G16" s="33">
        <v>0</v>
      </c>
      <c r="H16" s="33">
        <f>1090000+20000</f>
        <v>1110000</v>
      </c>
      <c r="I16" s="34">
        <v>0</v>
      </c>
      <c r="J16" s="33">
        <v>0</v>
      </c>
      <c r="K16" s="33">
        <v>931275</v>
      </c>
      <c r="L16" s="33">
        <v>113000</v>
      </c>
    </row>
    <row r="17" spans="1:12" ht="12.75">
      <c r="A17" s="37"/>
      <c r="B17" s="30"/>
      <c r="C17" s="31"/>
      <c r="D17" s="31"/>
      <c r="E17" s="38" t="s">
        <v>46</v>
      </c>
      <c r="F17" s="39">
        <f>SUM(G17:J17)</f>
        <v>100000</v>
      </c>
      <c r="G17" s="39">
        <v>0</v>
      </c>
      <c r="H17" s="39">
        <v>100000</v>
      </c>
      <c r="I17" s="40">
        <v>0</v>
      </c>
      <c r="J17" s="39">
        <v>0</v>
      </c>
      <c r="K17" s="39"/>
      <c r="L17" s="39"/>
    </row>
    <row r="18" spans="1:12" ht="12.75">
      <c r="A18" s="37"/>
      <c r="B18" s="30"/>
      <c r="C18" s="31"/>
      <c r="D18" s="31"/>
      <c r="E18" s="38" t="s">
        <v>47</v>
      </c>
      <c r="F18" s="39">
        <f>SUM(G18:J18)</f>
        <v>70000</v>
      </c>
      <c r="G18" s="39">
        <v>0</v>
      </c>
      <c r="H18" s="39">
        <v>70000</v>
      </c>
      <c r="I18" s="40">
        <v>0</v>
      </c>
      <c r="J18" s="39">
        <v>0</v>
      </c>
      <c r="K18" s="39"/>
      <c r="L18" s="39"/>
    </row>
    <row r="19" spans="1:12" ht="24.75">
      <c r="A19" s="29">
        <v>4</v>
      </c>
      <c r="B19" s="30">
        <v>600</v>
      </c>
      <c r="C19" s="31">
        <v>60016</v>
      </c>
      <c r="D19" s="31">
        <v>6050</v>
      </c>
      <c r="E19" s="32" t="s">
        <v>48</v>
      </c>
      <c r="F19" s="33">
        <f>SUM(G19:J19)</f>
        <v>30000</v>
      </c>
      <c r="G19" s="33">
        <v>0</v>
      </c>
      <c r="H19" s="33">
        <f>50000-20000</f>
        <v>30000</v>
      </c>
      <c r="I19" s="34">
        <v>0</v>
      </c>
      <c r="J19" s="33">
        <v>0</v>
      </c>
      <c r="K19" s="33">
        <v>29989.15</v>
      </c>
      <c r="L19" s="33"/>
    </row>
    <row r="20" spans="1:12" ht="12.75">
      <c r="A20" s="29">
        <v>5</v>
      </c>
      <c r="B20" s="30">
        <v>600</v>
      </c>
      <c r="C20" s="31">
        <v>60016</v>
      </c>
      <c r="D20" s="31">
        <v>6050</v>
      </c>
      <c r="E20" s="32" t="s">
        <v>49</v>
      </c>
      <c r="F20" s="33">
        <f>SUM(G20:J20)</f>
        <v>10000</v>
      </c>
      <c r="G20" s="33">
        <v>0</v>
      </c>
      <c r="H20" s="33">
        <v>10000</v>
      </c>
      <c r="I20" s="34">
        <v>0</v>
      </c>
      <c r="J20" s="33">
        <v>0</v>
      </c>
      <c r="K20" s="33">
        <v>9800</v>
      </c>
      <c r="L20" s="33"/>
    </row>
    <row r="21" spans="1:12" ht="12.75">
      <c r="A21" s="29">
        <v>6</v>
      </c>
      <c r="B21" s="30">
        <v>600</v>
      </c>
      <c r="C21" s="31">
        <v>60016</v>
      </c>
      <c r="D21" s="31">
        <v>6050</v>
      </c>
      <c r="E21" s="32" t="s">
        <v>50</v>
      </c>
      <c r="F21" s="33">
        <f>SUM(G21:J21)</f>
        <v>15000</v>
      </c>
      <c r="G21" s="33">
        <v>0</v>
      </c>
      <c r="H21" s="33">
        <v>15000</v>
      </c>
      <c r="I21" s="34">
        <v>0</v>
      </c>
      <c r="J21" s="33">
        <v>0</v>
      </c>
      <c r="K21" s="33"/>
      <c r="L21" s="33"/>
    </row>
    <row r="22" spans="1:12" ht="12.75">
      <c r="A22" s="29">
        <v>7</v>
      </c>
      <c r="B22" s="30">
        <v>600</v>
      </c>
      <c r="C22" s="31">
        <v>60016</v>
      </c>
      <c r="D22" s="31">
        <v>6050</v>
      </c>
      <c r="E22" s="32" t="s">
        <v>51</v>
      </c>
      <c r="F22" s="33">
        <f>SUM(G22:J22)</f>
        <v>15000</v>
      </c>
      <c r="G22" s="33">
        <v>0</v>
      </c>
      <c r="H22" s="33">
        <v>15000</v>
      </c>
      <c r="I22" s="34">
        <v>0</v>
      </c>
      <c r="J22" s="33">
        <v>0</v>
      </c>
      <c r="K22" s="33">
        <v>15000</v>
      </c>
      <c r="L22" s="33"/>
    </row>
    <row r="23" spans="1:12" ht="12.75">
      <c r="A23" s="29">
        <v>8</v>
      </c>
      <c r="B23" s="30">
        <v>600</v>
      </c>
      <c r="C23" s="31">
        <v>60016</v>
      </c>
      <c r="D23" s="31">
        <v>6050</v>
      </c>
      <c r="E23" s="32" t="s">
        <v>52</v>
      </c>
      <c r="F23" s="33">
        <f>SUM(G23:J23)</f>
        <v>170000</v>
      </c>
      <c r="G23" s="33">
        <v>0</v>
      </c>
      <c r="H23" s="33">
        <v>0</v>
      </c>
      <c r="I23" s="34">
        <v>170000</v>
      </c>
      <c r="J23" s="33">
        <v>0</v>
      </c>
      <c r="K23" s="33">
        <v>127000</v>
      </c>
      <c r="L23" s="33"/>
    </row>
    <row r="24" spans="1:12" ht="12.75">
      <c r="A24" s="29">
        <v>9</v>
      </c>
      <c r="B24" s="30">
        <v>600</v>
      </c>
      <c r="C24" s="31">
        <v>60016</v>
      </c>
      <c r="D24" s="31">
        <v>6050</v>
      </c>
      <c r="E24" s="32" t="s">
        <v>53</v>
      </c>
      <c r="F24" s="33">
        <f>SUM(G24:J24)</f>
        <v>200000</v>
      </c>
      <c r="G24" s="33">
        <v>0</v>
      </c>
      <c r="H24" s="33">
        <v>100000</v>
      </c>
      <c r="I24" s="34">
        <v>100000</v>
      </c>
      <c r="J24" s="33">
        <v>0</v>
      </c>
      <c r="K24" s="33">
        <v>199999.48</v>
      </c>
      <c r="L24" s="33"/>
    </row>
    <row r="25" spans="1:12" ht="12.75">
      <c r="A25" s="35" t="s">
        <v>54</v>
      </c>
      <c r="B25" s="35"/>
      <c r="C25" s="35"/>
      <c r="D25" s="35"/>
      <c r="E25" s="35"/>
      <c r="F25" s="36">
        <f>SUM(F16,F19:F24)</f>
        <v>1550000</v>
      </c>
      <c r="G25" s="36">
        <f>SUM(G16,G19:G24)</f>
        <v>0</v>
      </c>
      <c r="H25" s="36">
        <f>SUM(H16,H19:H24)</f>
        <v>1280000</v>
      </c>
      <c r="I25" s="36">
        <f>SUM(I16,I19:I24)</f>
        <v>270000</v>
      </c>
      <c r="J25" s="36">
        <f>SUM(J16,J19:J24)</f>
        <v>0</v>
      </c>
      <c r="K25" s="36">
        <f>SUM(K16,K19:K24)</f>
        <v>1313063.63</v>
      </c>
      <c r="L25" s="36">
        <f>SUM(L16,L19:L24)</f>
        <v>113000</v>
      </c>
    </row>
    <row r="26" spans="1:12" ht="12.75">
      <c r="A26" s="29">
        <v>10</v>
      </c>
      <c r="B26" s="31">
        <v>700</v>
      </c>
      <c r="C26" s="31">
        <v>70005</v>
      </c>
      <c r="D26" s="31">
        <v>6050</v>
      </c>
      <c r="E26" s="32" t="s">
        <v>55</v>
      </c>
      <c r="F26" s="33">
        <f>SUM(G26:J26)</f>
        <v>100000</v>
      </c>
      <c r="G26" s="33">
        <v>0</v>
      </c>
      <c r="H26" s="33">
        <v>100000</v>
      </c>
      <c r="I26" s="34">
        <v>0</v>
      </c>
      <c r="J26" s="33">
        <v>0</v>
      </c>
      <c r="K26" s="33">
        <v>100000</v>
      </c>
      <c r="L26" s="33"/>
    </row>
    <row r="27" spans="1:12" ht="12.75">
      <c r="A27" s="29">
        <v>11</v>
      </c>
      <c r="B27" s="31">
        <v>700</v>
      </c>
      <c r="C27" s="31">
        <v>70005</v>
      </c>
      <c r="D27" s="31">
        <v>6050</v>
      </c>
      <c r="E27" s="32" t="s">
        <v>56</v>
      </c>
      <c r="F27" s="33">
        <f>SUM(G27:J27)</f>
        <v>670000</v>
      </c>
      <c r="G27" s="33">
        <v>0</v>
      </c>
      <c r="H27" s="33">
        <v>670000</v>
      </c>
      <c r="I27" s="34">
        <v>0</v>
      </c>
      <c r="J27" s="33">
        <v>0</v>
      </c>
      <c r="K27" s="33">
        <v>626089.9</v>
      </c>
      <c r="L27" s="33"/>
    </row>
    <row r="28" spans="1:12" ht="12.75">
      <c r="A28" s="29">
        <v>12</v>
      </c>
      <c r="B28" s="31">
        <v>700</v>
      </c>
      <c r="C28" s="31">
        <v>70005</v>
      </c>
      <c r="D28" s="31">
        <v>6050</v>
      </c>
      <c r="E28" s="32" t="s">
        <v>57</v>
      </c>
      <c r="F28" s="33">
        <f>SUM(G28:J28)</f>
        <v>10000</v>
      </c>
      <c r="G28" s="33">
        <v>0</v>
      </c>
      <c r="H28" s="33">
        <v>10000</v>
      </c>
      <c r="I28" s="34">
        <v>0</v>
      </c>
      <c r="J28" s="33">
        <v>0</v>
      </c>
      <c r="K28" s="33">
        <v>267.5</v>
      </c>
      <c r="L28" s="33"/>
    </row>
    <row r="29" spans="1:12" ht="36.75">
      <c r="A29" s="29">
        <v>13</v>
      </c>
      <c r="B29" s="31">
        <v>700</v>
      </c>
      <c r="C29" s="31">
        <v>70005</v>
      </c>
      <c r="D29" s="31">
        <v>6050</v>
      </c>
      <c r="E29" s="32" t="s">
        <v>58</v>
      </c>
      <c r="F29" s="33">
        <f>SUM(G29:J29)</f>
        <v>4636</v>
      </c>
      <c r="G29" s="33">
        <v>4636</v>
      </c>
      <c r="H29" s="33">
        <v>0</v>
      </c>
      <c r="I29" s="34">
        <v>0</v>
      </c>
      <c r="J29" s="33">
        <v>0</v>
      </c>
      <c r="K29" s="33">
        <v>4636</v>
      </c>
      <c r="L29" s="33"/>
    </row>
    <row r="30" spans="1:12" ht="24.75">
      <c r="A30" s="29">
        <v>14</v>
      </c>
      <c r="B30" s="31">
        <v>700</v>
      </c>
      <c r="C30" s="31">
        <v>70005</v>
      </c>
      <c r="D30" s="31">
        <v>6050</v>
      </c>
      <c r="E30" s="32" t="s">
        <v>59</v>
      </c>
      <c r="F30" s="33">
        <f>SUM(G30:J30)</f>
        <v>20000</v>
      </c>
      <c r="G30" s="33">
        <v>0</v>
      </c>
      <c r="H30" s="33">
        <v>20000</v>
      </c>
      <c r="I30" s="34">
        <v>0</v>
      </c>
      <c r="J30" s="33">
        <v>0</v>
      </c>
      <c r="K30" s="33"/>
      <c r="L30" s="33"/>
    </row>
    <row r="31" spans="1:12" ht="12.75">
      <c r="A31" s="29">
        <v>15</v>
      </c>
      <c r="B31" s="31">
        <v>700</v>
      </c>
      <c r="C31" s="31">
        <v>70005</v>
      </c>
      <c r="D31" s="31">
        <v>6050</v>
      </c>
      <c r="E31" s="32" t="s">
        <v>60</v>
      </c>
      <c r="F31" s="33">
        <f>SUM(G31:J31)</f>
        <v>30000</v>
      </c>
      <c r="G31" s="33">
        <v>0</v>
      </c>
      <c r="H31" s="33">
        <v>30000</v>
      </c>
      <c r="I31" s="34">
        <v>0</v>
      </c>
      <c r="J31" s="33">
        <v>0</v>
      </c>
      <c r="K31" s="33">
        <v>30201.99</v>
      </c>
      <c r="L31" s="33"/>
    </row>
    <row r="32" spans="1:12" ht="12.75">
      <c r="A32" s="29">
        <v>16</v>
      </c>
      <c r="B32" s="31">
        <v>700</v>
      </c>
      <c r="C32" s="31">
        <v>70005</v>
      </c>
      <c r="D32" s="31">
        <v>6050</v>
      </c>
      <c r="E32" s="32" t="s">
        <v>61</v>
      </c>
      <c r="F32" s="33">
        <f>SUM(G32:J32)</f>
        <v>25000</v>
      </c>
      <c r="G32" s="33">
        <v>0</v>
      </c>
      <c r="H32" s="33">
        <v>25000</v>
      </c>
      <c r="I32" s="34">
        <v>0</v>
      </c>
      <c r="J32" s="33">
        <v>0</v>
      </c>
      <c r="K32" s="33">
        <v>24294.29</v>
      </c>
      <c r="L32" s="33"/>
    </row>
    <row r="33" spans="1:12" ht="24.75">
      <c r="A33" s="29">
        <v>17</v>
      </c>
      <c r="B33" s="31">
        <v>700</v>
      </c>
      <c r="C33" s="31">
        <v>70005</v>
      </c>
      <c r="D33" s="31">
        <v>6050</v>
      </c>
      <c r="E33" s="32" t="s">
        <v>62</v>
      </c>
      <c r="F33" s="33">
        <f>SUM(G33:J33)</f>
        <v>90000</v>
      </c>
      <c r="G33" s="33">
        <v>0</v>
      </c>
      <c r="H33" s="33">
        <v>90000</v>
      </c>
      <c r="I33" s="34">
        <v>0</v>
      </c>
      <c r="J33" s="33">
        <v>0</v>
      </c>
      <c r="K33" s="33"/>
      <c r="L33" s="33"/>
    </row>
    <row r="34" spans="1:12" ht="12.75">
      <c r="A34" s="35" t="s">
        <v>63</v>
      </c>
      <c r="B34" s="35"/>
      <c r="C34" s="35"/>
      <c r="D34" s="35"/>
      <c r="E34" s="35">
        <v>11000</v>
      </c>
      <c r="F34" s="36">
        <f>SUM(F26:F33)</f>
        <v>949636</v>
      </c>
      <c r="G34" s="36">
        <f>SUM(G26:G27)</f>
        <v>0</v>
      </c>
      <c r="H34" s="36">
        <f>SUM(H26:H33)</f>
        <v>945000</v>
      </c>
      <c r="I34" s="36">
        <f>SUM(I26:I27)</f>
        <v>0</v>
      </c>
      <c r="J34" s="36">
        <f>SUM(J26:J27)</f>
        <v>0</v>
      </c>
      <c r="K34" s="36">
        <f>SUM(K26:K33)</f>
        <v>785489.68</v>
      </c>
      <c r="L34" s="36">
        <f>SUM(L26:L27)</f>
        <v>0</v>
      </c>
    </row>
    <row r="35" spans="1:12" ht="12.75">
      <c r="A35" s="41">
        <v>18</v>
      </c>
      <c r="B35" s="41">
        <v>750</v>
      </c>
      <c r="C35" s="41">
        <v>75023</v>
      </c>
      <c r="D35" s="41">
        <v>6060</v>
      </c>
      <c r="E35" s="42" t="s">
        <v>64</v>
      </c>
      <c r="F35" s="43">
        <f>SUM(H35)</f>
        <v>32000</v>
      </c>
      <c r="G35" s="43">
        <v>0</v>
      </c>
      <c r="H35" s="43">
        <f>40000-8000</f>
        <v>32000</v>
      </c>
      <c r="I35" s="43">
        <v>0</v>
      </c>
      <c r="J35" s="43">
        <v>0</v>
      </c>
      <c r="K35" s="43"/>
      <c r="L35" s="43"/>
    </row>
    <row r="36" spans="1:12" ht="16.5" customHeight="1">
      <c r="A36" s="41">
        <v>19</v>
      </c>
      <c r="B36" s="31">
        <v>750</v>
      </c>
      <c r="C36" s="31">
        <v>75075</v>
      </c>
      <c r="D36" s="31">
        <v>6050</v>
      </c>
      <c r="E36" s="32" t="s">
        <v>65</v>
      </c>
      <c r="F36" s="33">
        <f>H36</f>
        <v>30000</v>
      </c>
      <c r="G36" s="33">
        <v>0</v>
      </c>
      <c r="H36" s="33">
        <v>30000</v>
      </c>
      <c r="I36" s="34">
        <v>0</v>
      </c>
      <c r="J36" s="33">
        <v>0</v>
      </c>
      <c r="K36" s="33">
        <v>16440</v>
      </c>
      <c r="L36" s="33"/>
    </row>
    <row r="37" spans="1:12" ht="12.75">
      <c r="A37" s="41">
        <v>20</v>
      </c>
      <c r="B37" s="31">
        <v>750</v>
      </c>
      <c r="C37" s="31">
        <v>75075</v>
      </c>
      <c r="D37" s="31">
        <v>6050</v>
      </c>
      <c r="E37" s="32" t="s">
        <v>66</v>
      </c>
      <c r="F37" s="33">
        <f>H37</f>
        <v>48000</v>
      </c>
      <c r="G37" s="33">
        <v>0</v>
      </c>
      <c r="H37" s="33">
        <f>40000+8000</f>
        <v>48000</v>
      </c>
      <c r="I37" s="34">
        <v>0</v>
      </c>
      <c r="J37" s="33">
        <v>0</v>
      </c>
      <c r="K37" s="33">
        <v>46969.95</v>
      </c>
      <c r="L37" s="33"/>
    </row>
    <row r="38" spans="1:12" ht="12.75">
      <c r="A38" s="35" t="s">
        <v>67</v>
      </c>
      <c r="B38" s="35"/>
      <c r="C38" s="35"/>
      <c r="D38" s="35"/>
      <c r="E38" s="35"/>
      <c r="F38" s="36">
        <f>SUM(F35:F37)</f>
        <v>110000</v>
      </c>
      <c r="G38" s="36">
        <f>SUM(G36)</f>
        <v>0</v>
      </c>
      <c r="H38" s="36">
        <f>SUM(H35:H37)</f>
        <v>110000</v>
      </c>
      <c r="I38" s="36">
        <f>SUM(I36)</f>
        <v>0</v>
      </c>
      <c r="J38" s="36">
        <f>SUM(J36)</f>
        <v>0</v>
      </c>
      <c r="K38" s="36">
        <f>SUM(K36:K37)</f>
        <v>63409.95</v>
      </c>
      <c r="L38" s="36">
        <f>SUM(L36)</f>
        <v>0</v>
      </c>
    </row>
    <row r="39" spans="1:12" ht="12.75">
      <c r="A39" s="41">
        <v>21</v>
      </c>
      <c r="B39" s="41">
        <v>754</v>
      </c>
      <c r="C39" s="41">
        <v>75412</v>
      </c>
      <c r="D39" s="41">
        <v>6060</v>
      </c>
      <c r="E39" s="42" t="s">
        <v>68</v>
      </c>
      <c r="F39" s="33">
        <f>H39</f>
        <v>10000</v>
      </c>
      <c r="G39" s="43">
        <v>0</v>
      </c>
      <c r="H39" s="43">
        <v>10000</v>
      </c>
      <c r="I39" s="43">
        <v>0</v>
      </c>
      <c r="J39" s="43">
        <v>0</v>
      </c>
      <c r="K39" s="43"/>
      <c r="L39" s="43">
        <v>10000</v>
      </c>
    </row>
    <row r="40" spans="1:12" ht="12.75">
      <c r="A40" s="41">
        <v>22</v>
      </c>
      <c r="B40" s="41">
        <v>754</v>
      </c>
      <c r="C40" s="41">
        <v>75412</v>
      </c>
      <c r="D40" s="41">
        <v>6050</v>
      </c>
      <c r="E40" s="42" t="s">
        <v>69</v>
      </c>
      <c r="F40" s="33">
        <f>SUM(G40:J40)</f>
        <v>45000</v>
      </c>
      <c r="G40" s="43">
        <v>45000</v>
      </c>
      <c r="H40" s="43">
        <v>0</v>
      </c>
      <c r="I40" s="43">
        <v>0</v>
      </c>
      <c r="J40" s="43">
        <v>0</v>
      </c>
      <c r="K40" s="43">
        <v>45000</v>
      </c>
      <c r="L40" s="43"/>
    </row>
    <row r="41" spans="1:12" ht="12.75">
      <c r="A41" s="41">
        <v>23</v>
      </c>
      <c r="B41" s="41">
        <v>754</v>
      </c>
      <c r="C41" s="41">
        <v>75495</v>
      </c>
      <c r="D41" s="41">
        <v>6050</v>
      </c>
      <c r="E41" s="42" t="s">
        <v>70</v>
      </c>
      <c r="F41" s="33">
        <f>H41</f>
        <v>85375</v>
      </c>
      <c r="G41" s="43">
        <v>0</v>
      </c>
      <c r="H41" s="43">
        <v>85375</v>
      </c>
      <c r="I41" s="43">
        <v>0</v>
      </c>
      <c r="J41" s="43">
        <v>0</v>
      </c>
      <c r="K41" s="43"/>
      <c r="L41" s="43"/>
    </row>
    <row r="42" spans="1:12" ht="12.75">
      <c r="A42" s="35" t="s">
        <v>71</v>
      </c>
      <c r="B42" s="35"/>
      <c r="C42" s="35"/>
      <c r="D42" s="35"/>
      <c r="E42" s="35"/>
      <c r="F42" s="36">
        <f>SUM(F39:F41)</f>
        <v>140375</v>
      </c>
      <c r="G42" s="36">
        <f>SUM(G39:G41)</f>
        <v>45000</v>
      </c>
      <c r="H42" s="36">
        <f>SUM(H39:H41)</f>
        <v>95375</v>
      </c>
      <c r="I42" s="36">
        <f>SUM(I39:I41)</f>
        <v>0</v>
      </c>
      <c r="J42" s="36">
        <f>SUM(J39:J41)</f>
        <v>0</v>
      </c>
      <c r="K42" s="36">
        <f>SUM(K39:K41)</f>
        <v>45000</v>
      </c>
      <c r="L42" s="36">
        <f>SUM(L39:L41)</f>
        <v>10000</v>
      </c>
    </row>
    <row r="43" spans="1:12" ht="12.75">
      <c r="A43" s="41">
        <v>24</v>
      </c>
      <c r="B43" s="31">
        <v>801</v>
      </c>
      <c r="C43" s="31">
        <v>80101</v>
      </c>
      <c r="D43" s="31">
        <v>6050</v>
      </c>
      <c r="E43" s="32" t="s">
        <v>72</v>
      </c>
      <c r="F43" s="33">
        <f>SUM(G43:J43)</f>
        <v>50000</v>
      </c>
      <c r="G43" s="33">
        <v>0</v>
      </c>
      <c r="H43" s="33">
        <f>300000-250000</f>
        <v>50000</v>
      </c>
      <c r="I43" s="34">
        <v>0</v>
      </c>
      <c r="J43" s="33">
        <v>0</v>
      </c>
      <c r="K43" s="33">
        <v>45000.92</v>
      </c>
      <c r="L43" s="33"/>
    </row>
    <row r="44" spans="1:12" ht="12.75">
      <c r="A44" s="41">
        <v>25</v>
      </c>
      <c r="B44" s="31">
        <v>801</v>
      </c>
      <c r="C44" s="31">
        <v>80101</v>
      </c>
      <c r="D44" s="31">
        <v>6050</v>
      </c>
      <c r="E44" s="32" t="s">
        <v>73</v>
      </c>
      <c r="F44" s="33">
        <f>SUM(G44:J44)</f>
        <v>505000</v>
      </c>
      <c r="G44" s="33">
        <v>5000</v>
      </c>
      <c r="H44" s="33">
        <v>300000</v>
      </c>
      <c r="I44" s="33">
        <v>200000</v>
      </c>
      <c r="J44" s="33"/>
      <c r="K44" s="33">
        <v>5000</v>
      </c>
      <c r="L44" s="33"/>
    </row>
    <row r="45" spans="1:12" ht="24.75">
      <c r="A45" s="41">
        <v>26</v>
      </c>
      <c r="B45" s="31">
        <v>801</v>
      </c>
      <c r="C45" s="31">
        <v>80104</v>
      </c>
      <c r="D45" s="31">
        <v>6050</v>
      </c>
      <c r="E45" s="44" t="s">
        <v>74</v>
      </c>
      <c r="F45" s="33">
        <f>SUM(G45:J45)</f>
        <v>851644</v>
      </c>
      <c r="G45" s="33">
        <v>0</v>
      </c>
      <c r="H45" s="33">
        <v>851644</v>
      </c>
      <c r="I45" s="34">
        <v>0</v>
      </c>
      <c r="J45" s="33">
        <v>0</v>
      </c>
      <c r="K45" s="33">
        <v>851644</v>
      </c>
      <c r="L45" s="33"/>
    </row>
    <row r="46" spans="1:12" ht="12.75">
      <c r="A46" s="41">
        <v>27</v>
      </c>
      <c r="B46" s="31">
        <v>801</v>
      </c>
      <c r="C46" s="31">
        <v>80104</v>
      </c>
      <c r="D46" s="31">
        <v>6060</v>
      </c>
      <c r="E46" s="44" t="s">
        <v>75</v>
      </c>
      <c r="F46" s="33">
        <f>SUM(G46:J46)</f>
        <v>94856</v>
      </c>
      <c r="G46" s="33">
        <v>0</v>
      </c>
      <c r="H46" s="33">
        <v>94856</v>
      </c>
      <c r="I46" s="34">
        <v>0</v>
      </c>
      <c r="J46" s="33">
        <v>0</v>
      </c>
      <c r="K46" s="33">
        <v>94856</v>
      </c>
      <c r="L46" s="33"/>
    </row>
    <row r="47" spans="1:12" ht="12.75">
      <c r="A47" s="35" t="s">
        <v>76</v>
      </c>
      <c r="B47" s="35"/>
      <c r="C47" s="35"/>
      <c r="D47" s="35"/>
      <c r="E47" s="35"/>
      <c r="F47" s="36">
        <f>SUM(F43:F46)</f>
        <v>1501500</v>
      </c>
      <c r="G47" s="36">
        <f>SUM(G43:G45)</f>
        <v>5000</v>
      </c>
      <c r="H47" s="36">
        <f>SUM(H43:H46)</f>
        <v>1296500</v>
      </c>
      <c r="I47" s="36">
        <f>SUM(I43:I45)</f>
        <v>200000</v>
      </c>
      <c r="J47" s="36">
        <f>SUM(J43:J45)</f>
        <v>0</v>
      </c>
      <c r="K47" s="36">
        <f>SUM(K43:K46)</f>
        <v>996500.92</v>
      </c>
      <c r="L47" s="36">
        <f>SUM(L43:L45)</f>
        <v>0</v>
      </c>
    </row>
    <row r="48" spans="1:12" ht="24.75">
      <c r="A48" s="41">
        <v>28</v>
      </c>
      <c r="B48" s="29">
        <v>900</v>
      </c>
      <c r="C48" s="29">
        <v>90001</v>
      </c>
      <c r="D48" s="29">
        <v>6050</v>
      </c>
      <c r="E48" s="45" t="s">
        <v>77</v>
      </c>
      <c r="F48" s="46">
        <f>SUM(G48:J48)</f>
        <v>850000</v>
      </c>
      <c r="G48" s="43">
        <v>0</v>
      </c>
      <c r="H48" s="43">
        <v>0</v>
      </c>
      <c r="I48" s="43">
        <f>820000+30000</f>
        <v>850000</v>
      </c>
      <c r="J48" s="43">
        <v>0</v>
      </c>
      <c r="K48" s="43">
        <v>825466.65</v>
      </c>
      <c r="L48" s="43"/>
    </row>
    <row r="49" spans="1:12" ht="12.75">
      <c r="A49" s="41">
        <v>29</v>
      </c>
      <c r="B49" s="29">
        <v>900</v>
      </c>
      <c r="C49" s="29">
        <v>90004</v>
      </c>
      <c r="D49" s="29">
        <v>6060</v>
      </c>
      <c r="E49" s="45" t="s">
        <v>78</v>
      </c>
      <c r="F49" s="46">
        <f>SUM(G49:J49)</f>
        <v>10000</v>
      </c>
      <c r="G49" s="43">
        <v>10000</v>
      </c>
      <c r="H49" s="43">
        <v>0</v>
      </c>
      <c r="I49" s="43">
        <v>0</v>
      </c>
      <c r="J49" s="43">
        <v>0</v>
      </c>
      <c r="K49" s="43">
        <v>6759.45</v>
      </c>
      <c r="L49" s="43"/>
    </row>
    <row r="50" spans="1:12" ht="12.75">
      <c r="A50" s="35" t="s">
        <v>79</v>
      </c>
      <c r="B50" s="35"/>
      <c r="C50" s="35"/>
      <c r="D50" s="35"/>
      <c r="E50" s="35"/>
      <c r="F50" s="36">
        <f>SUM(F48:F49)</f>
        <v>860000</v>
      </c>
      <c r="G50" s="36">
        <f>SUM(G48:G49)</f>
        <v>10000</v>
      </c>
      <c r="H50" s="36">
        <f>SUM(H48:H49)</f>
        <v>0</v>
      </c>
      <c r="I50" s="36">
        <f>SUM(I48:I49)</f>
        <v>850000</v>
      </c>
      <c r="J50" s="36">
        <f>SUM(J48:J49)</f>
        <v>0</v>
      </c>
      <c r="K50" s="36">
        <f>SUM(K48:K49)</f>
        <v>832226.1</v>
      </c>
      <c r="L50" s="36">
        <f>SUM(L48:L49)</f>
        <v>0</v>
      </c>
    </row>
    <row r="51" spans="1:12" ht="12.75">
      <c r="A51" s="41">
        <v>30</v>
      </c>
      <c r="B51" s="41">
        <v>926</v>
      </c>
      <c r="C51" s="41">
        <v>92601</v>
      </c>
      <c r="D51" s="41">
        <v>6050</v>
      </c>
      <c r="E51" s="42" t="s">
        <v>80</v>
      </c>
      <c r="F51" s="46">
        <f>SUM(G51:J51)</f>
        <v>800000</v>
      </c>
      <c r="G51" s="43">
        <v>450000</v>
      </c>
      <c r="H51" s="43">
        <v>0</v>
      </c>
      <c r="I51" s="43">
        <v>350000</v>
      </c>
      <c r="J51" s="43">
        <v>0</v>
      </c>
      <c r="K51" s="43">
        <v>350000</v>
      </c>
      <c r="L51" s="43">
        <v>450000</v>
      </c>
    </row>
    <row r="52" spans="1:12" ht="12.75">
      <c r="A52" s="41">
        <v>31</v>
      </c>
      <c r="B52" s="41">
        <v>926</v>
      </c>
      <c r="C52" s="41">
        <v>92604</v>
      </c>
      <c r="D52" s="41">
        <v>6050</v>
      </c>
      <c r="E52" s="42" t="s">
        <v>81</v>
      </c>
      <c r="F52" s="46">
        <f>SUM(G52:J52)</f>
        <v>30000</v>
      </c>
      <c r="G52" s="43">
        <v>0</v>
      </c>
      <c r="H52" s="43">
        <f>50000-20000</f>
        <v>30000</v>
      </c>
      <c r="I52" s="43">
        <v>0</v>
      </c>
      <c r="J52" s="43">
        <v>0</v>
      </c>
      <c r="K52" s="43">
        <v>30000</v>
      </c>
      <c r="L52" s="43"/>
    </row>
    <row r="53" spans="1:12" ht="12.75">
      <c r="A53" s="41">
        <v>32</v>
      </c>
      <c r="B53" s="41">
        <v>926</v>
      </c>
      <c r="C53" s="41">
        <v>92604</v>
      </c>
      <c r="D53" s="41">
        <v>6050</v>
      </c>
      <c r="E53" s="42" t="s">
        <v>82</v>
      </c>
      <c r="F53" s="46">
        <f>SUM(G53:J53)</f>
        <v>50000</v>
      </c>
      <c r="G53" s="43">
        <v>0</v>
      </c>
      <c r="H53" s="43">
        <v>50000</v>
      </c>
      <c r="I53" s="43">
        <v>0</v>
      </c>
      <c r="J53" s="43">
        <v>0</v>
      </c>
      <c r="K53" s="43">
        <v>50000</v>
      </c>
      <c r="L53" s="43"/>
    </row>
    <row r="54" spans="1:12" ht="12.75">
      <c r="A54" s="41">
        <v>32</v>
      </c>
      <c r="B54" s="41">
        <v>926</v>
      </c>
      <c r="C54" s="41">
        <v>92604</v>
      </c>
      <c r="D54" s="41">
        <v>6060</v>
      </c>
      <c r="E54" s="42" t="s">
        <v>83</v>
      </c>
      <c r="F54" s="46">
        <f>SUM(G54:J54)</f>
        <v>20000</v>
      </c>
      <c r="G54" s="43"/>
      <c r="H54" s="43">
        <v>20000</v>
      </c>
      <c r="I54" s="43"/>
      <c r="J54" s="43"/>
      <c r="K54" s="43">
        <v>20000</v>
      </c>
      <c r="L54" s="43"/>
    </row>
    <row r="55" spans="1:12" ht="12.75">
      <c r="A55" s="35" t="s">
        <v>84</v>
      </c>
      <c r="B55" s="35"/>
      <c r="C55" s="35"/>
      <c r="D55" s="35"/>
      <c r="E55" s="35"/>
      <c r="F55" s="36">
        <f>SUM(F51:F54)</f>
        <v>900000</v>
      </c>
      <c r="G55" s="36">
        <f>SUM(G51:G54)</f>
        <v>450000</v>
      </c>
      <c r="H55" s="36">
        <f>SUM(H51:H54)</f>
        <v>100000</v>
      </c>
      <c r="I55" s="36">
        <f>SUM(I51:I54)</f>
        <v>350000</v>
      </c>
      <c r="J55" s="36">
        <f>SUM(J51:J54)</f>
        <v>0</v>
      </c>
      <c r="K55" s="36">
        <f>SUM(K51:K54)</f>
        <v>450000</v>
      </c>
      <c r="L55" s="36">
        <f>SUM(L51:L54)</f>
        <v>450000</v>
      </c>
    </row>
    <row r="56" spans="1:12" ht="12.75">
      <c r="A56" s="35" t="s">
        <v>24</v>
      </c>
      <c r="B56" s="35"/>
      <c r="C56" s="35"/>
      <c r="D56" s="35"/>
      <c r="E56" s="35"/>
      <c r="F56" s="36">
        <f>SUM(F15,F25,F34,F38,F42,F47,F50,F55)</f>
        <v>6651481</v>
      </c>
      <c r="G56" s="36">
        <f>SUM(G15,G25,G34,G38,G42,G47,G50,G55)</f>
        <v>1134970</v>
      </c>
      <c r="H56" s="36">
        <f>SUM(H15,H25,H34,H38,H42,H47,H50,H55)</f>
        <v>3841875</v>
      </c>
      <c r="I56" s="36">
        <f>SUM(I15,I25,I34,I38,I42,I47,I50,I55)</f>
        <v>1670000</v>
      </c>
      <c r="J56" s="36">
        <f>SUM(J15,J25,J34,J38,J42,J47,J50,J55)</f>
        <v>0</v>
      </c>
      <c r="K56" s="36">
        <f>SUM(K15,K25,K34,K38,K42,K47,K50,K55)</f>
        <v>5110660.279999999</v>
      </c>
      <c r="L56" s="36">
        <f>SUM(L15,L25,L34,L38,L42,L47,L50,L55)</f>
        <v>588000</v>
      </c>
    </row>
    <row r="58" ht="12.75">
      <c r="A58" s="1" t="s">
        <v>85</v>
      </c>
    </row>
    <row r="63" ht="12.75">
      <c r="A63" s="47"/>
    </row>
    <row r="67" ht="15.75" customHeight="1"/>
    <row r="70" ht="15" customHeight="1"/>
    <row r="75" ht="15" customHeight="1"/>
    <row r="77" spans="13:15" ht="12.75">
      <c r="M77" s="48"/>
      <c r="N77" s="48"/>
      <c r="O77" s="48"/>
    </row>
    <row r="79" ht="14.25" customHeight="1"/>
    <row r="85" ht="15.75" customHeight="1"/>
    <row r="86" ht="22.5" customHeight="1"/>
  </sheetData>
  <sheetProtection selectLockedCells="1" selectUnlockedCells="1"/>
  <mergeCells count="25">
    <mergeCell ref="K1:L1"/>
    <mergeCell ref="A5:K5"/>
    <mergeCell ref="A7:A11"/>
    <mergeCell ref="B7:B11"/>
    <mergeCell ref="C7:C11"/>
    <mergeCell ref="D7:D11"/>
    <mergeCell ref="E7:E11"/>
    <mergeCell ref="F7:J7"/>
    <mergeCell ref="K7:K11"/>
    <mergeCell ref="L7:L11"/>
    <mergeCell ref="F8:F11"/>
    <mergeCell ref="G8:J8"/>
    <mergeCell ref="G9:G11"/>
    <mergeCell ref="H9:H11"/>
    <mergeCell ref="I9:I11"/>
    <mergeCell ref="J9:J11"/>
    <mergeCell ref="A15:E15"/>
    <mergeCell ref="A25:E25"/>
    <mergeCell ref="A34:E34"/>
    <mergeCell ref="A38:E38"/>
    <mergeCell ref="A42:E42"/>
    <mergeCell ref="A47:E47"/>
    <mergeCell ref="A50:E50"/>
    <mergeCell ref="A55:E55"/>
    <mergeCell ref="A56:E56"/>
  </mergeCells>
  <printOptions/>
  <pageMargins left="0.39375" right="0.39375" top="0.39375" bottom="0.39375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7"/>
  <sheetViews>
    <sheetView zoomScale="133" zoomScaleNormal="133" workbookViewId="0" topLeftCell="A7">
      <selection activeCell="J20" sqref="J20"/>
    </sheetView>
  </sheetViews>
  <sheetFormatPr defaultColWidth="9.140625" defaultRowHeight="12.75"/>
  <cols>
    <col min="1" max="1" width="3.140625" style="49" customWidth="1"/>
    <col min="2" max="2" width="4.8515625" style="50" customWidth="1"/>
    <col min="3" max="3" width="6.00390625" style="50" customWidth="1"/>
    <col min="4" max="4" width="5.57421875" style="51" customWidth="1"/>
    <col min="5" max="5" width="33.00390625" style="49" customWidth="1"/>
    <col min="6" max="6" width="11.7109375" style="49" customWidth="1"/>
    <col min="7" max="7" width="9.57421875" style="49" customWidth="1"/>
    <col min="8" max="8" width="9.7109375" style="49" customWidth="1"/>
    <col min="9" max="9" width="10.421875" style="49" customWidth="1"/>
    <col min="10" max="10" width="9.140625" style="49" customWidth="1"/>
    <col min="11" max="11" width="11.57421875" style="52" customWidth="1"/>
    <col min="12" max="12" width="12.7109375" style="49" customWidth="1"/>
    <col min="13" max="13" width="13.140625" style="49" customWidth="1"/>
    <col min="14" max="14" width="12.7109375" style="49" customWidth="1"/>
    <col min="15" max="15" width="11.7109375" style="49" customWidth="1"/>
    <col min="16" max="16" width="13.140625" style="49" customWidth="1"/>
    <col min="17" max="248" width="9.00390625" style="49" customWidth="1"/>
    <col min="249" max="249" width="9.00390625" style="53" customWidth="1"/>
  </cols>
  <sheetData>
    <row r="1" spans="1:16" ht="14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" t="s">
        <v>86</v>
      </c>
      <c r="P1" s="3"/>
    </row>
    <row r="2" spans="1:16" ht="14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" t="s">
        <v>1</v>
      </c>
      <c r="P2" s="4"/>
    </row>
    <row r="3" spans="1:16" ht="14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 t="s">
        <v>2</v>
      </c>
      <c r="P3" s="5"/>
    </row>
    <row r="4" spans="1:16" ht="14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" t="s">
        <v>3</v>
      </c>
      <c r="P4" s="5"/>
    </row>
    <row r="5" spans="1:14" ht="14.25" customHeight="1">
      <c r="A5" s="54" t="s">
        <v>87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6" ht="14.25" customHeight="1">
      <c r="A6" s="55" t="s">
        <v>28</v>
      </c>
      <c r="B6" s="56" t="s">
        <v>6</v>
      </c>
      <c r="C6" s="56" t="s">
        <v>29</v>
      </c>
      <c r="D6" s="55" t="s">
        <v>88</v>
      </c>
      <c r="E6" s="57" t="s">
        <v>89</v>
      </c>
      <c r="F6" s="57" t="s">
        <v>90</v>
      </c>
      <c r="G6" s="57" t="s">
        <v>91</v>
      </c>
      <c r="H6" s="57" t="s">
        <v>32</v>
      </c>
      <c r="I6" s="57"/>
      <c r="J6" s="57"/>
      <c r="K6" s="57"/>
      <c r="L6" s="57"/>
      <c r="M6" s="57" t="s">
        <v>92</v>
      </c>
      <c r="N6" s="57" t="s">
        <v>93</v>
      </c>
      <c r="O6" s="57" t="s">
        <v>33</v>
      </c>
      <c r="P6" s="57" t="s">
        <v>34</v>
      </c>
    </row>
    <row r="7" spans="1:249" ht="19.5" customHeight="1">
      <c r="A7" s="55"/>
      <c r="B7" s="56"/>
      <c r="C7" s="56"/>
      <c r="D7" s="55"/>
      <c r="E7" s="57"/>
      <c r="F7" s="57"/>
      <c r="G7" s="57"/>
      <c r="H7" s="57" t="s">
        <v>94</v>
      </c>
      <c r="I7" s="57" t="s">
        <v>36</v>
      </c>
      <c r="J7" s="57"/>
      <c r="K7" s="57"/>
      <c r="L7" s="57"/>
      <c r="M7" s="57"/>
      <c r="N7" s="57"/>
      <c r="O7" s="57"/>
      <c r="P7" s="57"/>
      <c r="IN7" s="53"/>
      <c r="IO7"/>
    </row>
    <row r="8" spans="1:249" ht="19.5" customHeight="1">
      <c r="A8" s="55"/>
      <c r="B8" s="56"/>
      <c r="C8" s="56"/>
      <c r="D8" s="55"/>
      <c r="E8" s="57"/>
      <c r="F8" s="57"/>
      <c r="G8" s="57"/>
      <c r="H8" s="57"/>
      <c r="I8" s="57" t="s">
        <v>37</v>
      </c>
      <c r="J8" s="57" t="s">
        <v>38</v>
      </c>
      <c r="K8" s="58" t="s">
        <v>95</v>
      </c>
      <c r="L8" s="57" t="s">
        <v>40</v>
      </c>
      <c r="M8" s="57"/>
      <c r="N8" s="57"/>
      <c r="O8" s="57"/>
      <c r="P8" s="57"/>
      <c r="IN8" s="53"/>
      <c r="IO8"/>
    </row>
    <row r="9" spans="1:249" ht="29.25" customHeight="1">
      <c r="A9" s="55"/>
      <c r="B9" s="56"/>
      <c r="C9" s="56"/>
      <c r="D9" s="55"/>
      <c r="E9" s="57"/>
      <c r="F9" s="57"/>
      <c r="G9" s="57"/>
      <c r="H9" s="57"/>
      <c r="I9" s="57"/>
      <c r="J9" s="57"/>
      <c r="K9" s="58"/>
      <c r="L9" s="57"/>
      <c r="M9" s="57"/>
      <c r="N9" s="57"/>
      <c r="O9" s="57"/>
      <c r="P9" s="57"/>
      <c r="IN9" s="53"/>
      <c r="IO9"/>
    </row>
    <row r="10" spans="1:249" ht="19.5" customHeight="1">
      <c r="A10" s="55"/>
      <c r="B10" s="56"/>
      <c r="C10" s="56"/>
      <c r="D10" s="55"/>
      <c r="E10" s="57">
        <v>11000</v>
      </c>
      <c r="F10" s="57"/>
      <c r="G10" s="57"/>
      <c r="H10" s="57"/>
      <c r="I10" s="57"/>
      <c r="J10" s="57"/>
      <c r="K10" s="58"/>
      <c r="L10" s="57"/>
      <c r="M10" s="57"/>
      <c r="N10" s="57"/>
      <c r="O10" s="57"/>
      <c r="P10" s="57"/>
      <c r="IN10" s="53"/>
      <c r="IO10"/>
    </row>
    <row r="11" spans="1:249" ht="12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IN11" s="53"/>
      <c r="IO11"/>
    </row>
    <row r="12" spans="1:249" ht="12.75" customHeight="1">
      <c r="A12" s="60" t="s">
        <v>96</v>
      </c>
      <c r="B12" s="61" t="s">
        <v>21</v>
      </c>
      <c r="C12" s="59" t="s">
        <v>41</v>
      </c>
      <c r="D12" s="59"/>
      <c r="E12" s="62" t="s">
        <v>97</v>
      </c>
      <c r="F12" s="63">
        <f>SUM(G12,H12,M12:N12)</f>
        <v>1850000</v>
      </c>
      <c r="G12" s="63">
        <v>0</v>
      </c>
      <c r="H12" s="63">
        <f>SUM(I12:L12)</f>
        <v>1240000</v>
      </c>
      <c r="I12" s="63">
        <v>850000</v>
      </c>
      <c r="J12" s="63">
        <v>152100</v>
      </c>
      <c r="K12" s="64">
        <v>0</v>
      </c>
      <c r="L12" s="64">
        <v>237900</v>
      </c>
      <c r="M12" s="65">
        <v>605730</v>
      </c>
      <c r="N12" s="65">
        <v>4270</v>
      </c>
      <c r="O12" s="65">
        <v>0</v>
      </c>
      <c r="P12" s="65">
        <v>1002100</v>
      </c>
      <c r="IN12" s="53"/>
      <c r="IO12"/>
    </row>
    <row r="13" spans="1:249" ht="12.75">
      <c r="A13" s="60" t="s">
        <v>98</v>
      </c>
      <c r="B13" s="61" t="s">
        <v>21</v>
      </c>
      <c r="C13" s="59" t="s">
        <v>41</v>
      </c>
      <c r="D13" s="59"/>
      <c r="E13" s="62" t="s">
        <v>99</v>
      </c>
      <c r="F13" s="63">
        <f>SUM(G13,H13,M13:N13)</f>
        <v>1050000</v>
      </c>
      <c r="G13" s="63">
        <v>0</v>
      </c>
      <c r="H13" s="63">
        <f>SUM(I13:L13)</f>
        <v>655500</v>
      </c>
      <c r="I13" s="63">
        <v>355500</v>
      </c>
      <c r="J13" s="63">
        <v>117000</v>
      </c>
      <c r="K13" s="64">
        <v>0</v>
      </c>
      <c r="L13" s="64">
        <v>183000</v>
      </c>
      <c r="M13" s="65">
        <v>391450</v>
      </c>
      <c r="N13" s="65">
        <v>3050</v>
      </c>
      <c r="O13" s="65">
        <v>1044.55</v>
      </c>
      <c r="P13" s="65">
        <v>472500</v>
      </c>
      <c r="IN13" s="53"/>
      <c r="IO13"/>
    </row>
    <row r="14" spans="1:249" ht="12.75">
      <c r="A14" s="60" t="s">
        <v>100</v>
      </c>
      <c r="B14" s="61" t="s">
        <v>21</v>
      </c>
      <c r="C14" s="59" t="s">
        <v>41</v>
      </c>
      <c r="D14" s="59"/>
      <c r="E14" s="62" t="s">
        <v>101</v>
      </c>
      <c r="F14" s="63">
        <f>SUM(G14,H14,M14:N14)</f>
        <v>360000</v>
      </c>
      <c r="G14" s="63">
        <v>0</v>
      </c>
      <c r="H14" s="63">
        <f>SUM(I14:L14)</f>
        <v>360000</v>
      </c>
      <c r="I14" s="63"/>
      <c r="J14" s="63">
        <v>140400</v>
      </c>
      <c r="K14" s="64">
        <v>0</v>
      </c>
      <c r="L14" s="64">
        <v>219600</v>
      </c>
      <c r="M14" s="65">
        <v>0</v>
      </c>
      <c r="N14" s="65">
        <v>0</v>
      </c>
      <c r="O14" s="65">
        <v>1050.02</v>
      </c>
      <c r="P14" s="65">
        <v>139350</v>
      </c>
      <c r="IN14" s="53"/>
      <c r="IO14"/>
    </row>
    <row r="15" spans="1:249" ht="34.5">
      <c r="A15" s="60" t="s">
        <v>102</v>
      </c>
      <c r="B15" s="66" t="s">
        <v>21</v>
      </c>
      <c r="C15" s="67" t="s">
        <v>41</v>
      </c>
      <c r="D15" s="67"/>
      <c r="E15" s="62" t="s">
        <v>103</v>
      </c>
      <c r="F15" s="63">
        <f>SUM(G15,H15,M15:N15)</f>
        <v>6000000</v>
      </c>
      <c r="G15" s="63">
        <v>2095914</v>
      </c>
      <c r="H15" s="63">
        <f>SUM(I15:L15)</f>
        <v>2709003</v>
      </c>
      <c r="I15" s="63">
        <v>35371</v>
      </c>
      <c r="J15" s="63">
        <f>156654+480000</f>
        <v>636654</v>
      </c>
      <c r="K15" s="64">
        <v>0</v>
      </c>
      <c r="L15" s="64">
        <v>2036978</v>
      </c>
      <c r="M15" s="65">
        <v>1195083</v>
      </c>
      <c r="N15" s="65">
        <v>0</v>
      </c>
      <c r="O15" s="65">
        <v>1886634.31</v>
      </c>
      <c r="P15" s="65">
        <v>672025</v>
      </c>
      <c r="IN15" s="53"/>
      <c r="IO15"/>
    </row>
    <row r="16" spans="1:249" ht="12.75">
      <c r="A16" s="68" t="s">
        <v>104</v>
      </c>
      <c r="B16" s="68"/>
      <c r="C16" s="68"/>
      <c r="D16" s="68"/>
      <c r="E16" s="68"/>
      <c r="F16" s="69">
        <f>SUM(F12:F15)</f>
        <v>9260000</v>
      </c>
      <c r="G16" s="69">
        <f>SUM(G12:G15)</f>
        <v>2095914</v>
      </c>
      <c r="H16" s="69">
        <f>SUM(H12:H15)</f>
        <v>4964503</v>
      </c>
      <c r="I16" s="69">
        <f>SUM(I12:I15)</f>
        <v>1240871</v>
      </c>
      <c r="J16" s="69">
        <f>SUM(J12:J15)</f>
        <v>1046154</v>
      </c>
      <c r="K16" s="70">
        <f>SUM(K12:K15)</f>
        <v>0</v>
      </c>
      <c r="L16" s="70">
        <f>SUM(L12:L15)</f>
        <v>2677478</v>
      </c>
      <c r="M16" s="70">
        <f>SUM(M12:M15)</f>
        <v>2192263</v>
      </c>
      <c r="N16" s="70">
        <f>SUM(N12:N15)</f>
        <v>7320</v>
      </c>
      <c r="O16" s="70">
        <f>SUM(O12:O15)</f>
        <v>1888728.8800000001</v>
      </c>
      <c r="P16" s="70">
        <f>SUM(P12:P15)</f>
        <v>2285975</v>
      </c>
      <c r="IN16" s="53"/>
      <c r="IO16"/>
    </row>
    <row r="17" spans="1:249" ht="12.75">
      <c r="A17" s="60">
        <v>5</v>
      </c>
      <c r="B17" s="61">
        <v>600</v>
      </c>
      <c r="C17" s="59">
        <v>60016</v>
      </c>
      <c r="D17" s="59">
        <v>6050</v>
      </c>
      <c r="E17" s="62" t="s">
        <v>105</v>
      </c>
      <c r="F17" s="63">
        <f>SUM(G17,H17,M17:N17)</f>
        <v>4330800</v>
      </c>
      <c r="G17" s="63">
        <v>2790800</v>
      </c>
      <c r="H17" s="63">
        <f>SUM(I17:L17)</f>
        <v>1540000</v>
      </c>
      <c r="I17" s="63">
        <v>0</v>
      </c>
      <c r="J17" s="63">
        <v>822400</v>
      </c>
      <c r="K17" s="64">
        <v>717600</v>
      </c>
      <c r="L17" s="65">
        <v>0</v>
      </c>
      <c r="M17" s="65">
        <v>0</v>
      </c>
      <c r="N17" s="65">
        <v>0</v>
      </c>
      <c r="O17" s="65">
        <v>1504069.91</v>
      </c>
      <c r="P17" s="65">
        <v>0</v>
      </c>
      <c r="IN17" s="53"/>
      <c r="IO17"/>
    </row>
    <row r="18" spans="1:249" ht="27" customHeight="1">
      <c r="A18" s="68" t="s">
        <v>54</v>
      </c>
      <c r="B18" s="68"/>
      <c r="C18" s="68"/>
      <c r="D18" s="68"/>
      <c r="E18" s="68"/>
      <c r="F18" s="69">
        <f>SUM(F17:F17)</f>
        <v>4330800</v>
      </c>
      <c r="G18" s="69">
        <f>SUM(G17:G17)</f>
        <v>2790800</v>
      </c>
      <c r="H18" s="69">
        <f>SUM(H17:H17)</f>
        <v>1540000</v>
      </c>
      <c r="I18" s="69">
        <f>SUM(I17:I17)</f>
        <v>0</v>
      </c>
      <c r="J18" s="69">
        <f>SUM(J17:J17)</f>
        <v>822400</v>
      </c>
      <c r="K18" s="70">
        <f>SUM(K17:K17)</f>
        <v>717600</v>
      </c>
      <c r="L18" s="70">
        <f>SUM(L17:L17)</f>
        <v>0</v>
      </c>
      <c r="M18" s="70">
        <f>SUM(M17:M17)</f>
        <v>0</v>
      </c>
      <c r="N18" s="70">
        <f>SUM(N17:N17)</f>
        <v>0</v>
      </c>
      <c r="O18" s="70">
        <f>SUM(O17:O17)</f>
        <v>1504069.91</v>
      </c>
      <c r="P18" s="70">
        <f>SUM(P17:P17)</f>
        <v>0</v>
      </c>
      <c r="IN18" s="53"/>
      <c r="IO18"/>
    </row>
    <row r="19" spans="1:254" s="72" customFormat="1" ht="36.75">
      <c r="A19" s="60">
        <v>6</v>
      </c>
      <c r="B19" s="60">
        <v>700</v>
      </c>
      <c r="C19" s="60">
        <v>70005</v>
      </c>
      <c r="D19" s="68"/>
      <c r="E19" s="71" t="s">
        <v>106</v>
      </c>
      <c r="F19" s="63">
        <f>SUM(G19,H19,M19:N19)</f>
        <v>10443506</v>
      </c>
      <c r="G19" s="63">
        <v>93284</v>
      </c>
      <c r="H19" s="63">
        <f>SUM(I19:L19)</f>
        <v>5427900</v>
      </c>
      <c r="I19" s="63">
        <v>534000</v>
      </c>
      <c r="J19" s="63">
        <v>329485</v>
      </c>
      <c r="K19" s="65">
        <v>0</v>
      </c>
      <c r="L19" s="65">
        <v>4564415</v>
      </c>
      <c r="M19" s="65">
        <v>2445881</v>
      </c>
      <c r="N19" s="65">
        <v>2476441</v>
      </c>
      <c r="O19" s="65">
        <v>5249128</v>
      </c>
      <c r="P19" s="65">
        <v>73918</v>
      </c>
      <c r="IN19" s="53"/>
      <c r="IO19"/>
      <c r="IP19"/>
      <c r="IQ19"/>
      <c r="IR19"/>
      <c r="IS19"/>
      <c r="IT19"/>
    </row>
    <row r="20" spans="1:249" ht="36.75">
      <c r="A20" s="60">
        <v>7</v>
      </c>
      <c r="B20" s="60">
        <v>700</v>
      </c>
      <c r="C20" s="60">
        <v>70005</v>
      </c>
      <c r="D20" s="60"/>
      <c r="E20" s="71" t="s">
        <v>107</v>
      </c>
      <c r="F20" s="63">
        <f>SUM(G20,H20,M20:N20)</f>
        <v>7985512</v>
      </c>
      <c r="G20" s="63">
        <v>118734</v>
      </c>
      <c r="H20" s="63">
        <f>SUM(I20:L20)</f>
        <v>2965739</v>
      </c>
      <c r="I20" s="63">
        <f>446677+40000</f>
        <v>486677</v>
      </c>
      <c r="J20" s="63">
        <f>235370+204115</f>
        <v>439485</v>
      </c>
      <c r="K20" s="65">
        <v>0</v>
      </c>
      <c r="L20" s="65">
        <v>2039577</v>
      </c>
      <c r="M20" s="65">
        <v>2447740</v>
      </c>
      <c r="N20" s="65">
        <v>2453299</v>
      </c>
      <c r="O20" s="65">
        <v>2334058</v>
      </c>
      <c r="P20" s="65">
        <v>571893</v>
      </c>
      <c r="IN20" s="53"/>
      <c r="IO20"/>
    </row>
    <row r="21" spans="1:254" s="72" customFormat="1" ht="45.75">
      <c r="A21" s="60">
        <v>8</v>
      </c>
      <c r="B21" s="61">
        <v>700</v>
      </c>
      <c r="C21" s="59">
        <v>70005</v>
      </c>
      <c r="D21" s="59"/>
      <c r="E21" s="62" t="s">
        <v>108</v>
      </c>
      <c r="F21" s="63">
        <f>SUM(G21,H21,M21:N21)</f>
        <v>22532072</v>
      </c>
      <c r="G21" s="63">
        <v>494848</v>
      </c>
      <c r="H21" s="63">
        <f>SUM(I21:L21)</f>
        <v>6874106</v>
      </c>
      <c r="I21" s="63">
        <v>467182</v>
      </c>
      <c r="J21" s="63">
        <f>424514+930000</f>
        <v>1354514</v>
      </c>
      <c r="K21" s="64">
        <v>0</v>
      </c>
      <c r="L21" s="64">
        <v>5052410</v>
      </c>
      <c r="M21" s="65">
        <v>7179654</v>
      </c>
      <c r="N21" s="65">
        <v>7983464</v>
      </c>
      <c r="O21" s="65">
        <v>1548501.2</v>
      </c>
      <c r="P21" s="65">
        <v>1581330</v>
      </c>
      <c r="IN21" s="53"/>
      <c r="IO21"/>
      <c r="IP21"/>
      <c r="IQ21"/>
      <c r="IR21"/>
      <c r="IS21"/>
      <c r="IT21"/>
    </row>
    <row r="22" spans="1:254" s="72" customFormat="1" ht="12.75">
      <c r="A22" s="60">
        <v>9</v>
      </c>
      <c r="B22" s="61">
        <v>700</v>
      </c>
      <c r="C22" s="59">
        <v>70005</v>
      </c>
      <c r="D22" s="59"/>
      <c r="E22" s="73" t="s">
        <v>109</v>
      </c>
      <c r="F22" s="63">
        <f>SUM(G22,H22,M22:N22)</f>
        <v>730000</v>
      </c>
      <c r="G22" s="63">
        <v>122376</v>
      </c>
      <c r="H22" s="63">
        <f>SUM(I22:L22)</f>
        <v>607624</v>
      </c>
      <c r="I22" s="63">
        <v>135653</v>
      </c>
      <c r="J22" s="63">
        <f>374771-70000</f>
        <v>304771</v>
      </c>
      <c r="K22" s="64">
        <v>0</v>
      </c>
      <c r="L22" s="64">
        <f>245229-78029</f>
        <v>167200</v>
      </c>
      <c r="M22" s="65">
        <v>0</v>
      </c>
      <c r="N22" s="65">
        <v>0</v>
      </c>
      <c r="O22" s="65">
        <v>453684</v>
      </c>
      <c r="P22" s="65">
        <v>140000</v>
      </c>
      <c r="IN22" s="53"/>
      <c r="IO22"/>
      <c r="IP22"/>
      <c r="IQ22"/>
      <c r="IR22"/>
      <c r="IS22"/>
      <c r="IT22"/>
    </row>
    <row r="23" spans="1:254" s="72" customFormat="1" ht="12.75">
      <c r="A23" s="60">
        <v>10</v>
      </c>
      <c r="B23" s="61">
        <v>700</v>
      </c>
      <c r="C23" s="59">
        <v>70005</v>
      </c>
      <c r="D23" s="59"/>
      <c r="E23" s="62" t="s">
        <v>110</v>
      </c>
      <c r="F23" s="63">
        <f>SUM(G23,H23,M23:N23)</f>
        <v>1500000</v>
      </c>
      <c r="G23" s="63">
        <v>24894</v>
      </c>
      <c r="H23" s="63">
        <f>SUM(I23:L23)</f>
        <v>475106</v>
      </c>
      <c r="I23" s="63">
        <v>35106</v>
      </c>
      <c r="J23" s="63">
        <v>440000</v>
      </c>
      <c r="K23" s="64">
        <v>0</v>
      </c>
      <c r="L23" s="65">
        <v>0</v>
      </c>
      <c r="M23" s="65">
        <v>1000000</v>
      </c>
      <c r="N23" s="65">
        <v>0</v>
      </c>
      <c r="O23" s="65">
        <v>1976.99</v>
      </c>
      <c r="P23" s="65">
        <v>448235</v>
      </c>
      <c r="IN23" s="53"/>
      <c r="IO23"/>
      <c r="IP23"/>
      <c r="IQ23"/>
      <c r="IR23"/>
      <c r="IS23"/>
      <c r="IT23"/>
    </row>
    <row r="24" spans="1:249" ht="23.25">
      <c r="A24" s="60">
        <v>11</v>
      </c>
      <c r="B24" s="61">
        <v>700</v>
      </c>
      <c r="C24" s="59">
        <v>70005</v>
      </c>
      <c r="D24" s="59">
        <v>6050</v>
      </c>
      <c r="E24" s="62" t="s">
        <v>111</v>
      </c>
      <c r="F24" s="63">
        <f>SUM(G24,H24,M24:N24)</f>
        <v>940000</v>
      </c>
      <c r="G24" s="63">
        <v>0</v>
      </c>
      <c r="H24" s="63">
        <f>SUM(I24:L24)</f>
        <v>400000</v>
      </c>
      <c r="I24" s="63">
        <v>0</v>
      </c>
      <c r="J24" s="63">
        <v>400000</v>
      </c>
      <c r="K24" s="64">
        <v>0</v>
      </c>
      <c r="L24" s="65">
        <v>0</v>
      </c>
      <c r="M24" s="65">
        <v>540000</v>
      </c>
      <c r="N24" s="65">
        <v>0</v>
      </c>
      <c r="O24" s="65">
        <v>51499.7</v>
      </c>
      <c r="P24" s="65">
        <v>343500</v>
      </c>
      <c r="IN24" s="53"/>
      <c r="IO24"/>
    </row>
    <row r="25" spans="1:249" ht="12.75">
      <c r="A25" s="60">
        <v>12</v>
      </c>
      <c r="B25" s="61">
        <v>700</v>
      </c>
      <c r="C25" s="59">
        <v>70005</v>
      </c>
      <c r="D25" s="59"/>
      <c r="E25" s="62" t="s">
        <v>112</v>
      </c>
      <c r="F25" s="63">
        <f>SUM(G25,H25,M25:N25)</f>
        <v>860000</v>
      </c>
      <c r="G25" s="63"/>
      <c r="H25" s="63">
        <f>SUM(I25:L25)</f>
        <v>60000</v>
      </c>
      <c r="I25" s="63">
        <v>60000</v>
      </c>
      <c r="J25" s="63">
        <v>0</v>
      </c>
      <c r="K25" s="64">
        <v>0</v>
      </c>
      <c r="L25" s="65">
        <v>0</v>
      </c>
      <c r="M25" s="65">
        <v>800000</v>
      </c>
      <c r="N25" s="65">
        <v>0</v>
      </c>
      <c r="O25" s="65">
        <v>0</v>
      </c>
      <c r="P25" s="65">
        <v>60000</v>
      </c>
      <c r="IN25" s="53"/>
      <c r="IO25"/>
    </row>
    <row r="26" spans="1:249" ht="12.75">
      <c r="A26" s="68" t="s">
        <v>63</v>
      </c>
      <c r="B26" s="68"/>
      <c r="C26" s="68"/>
      <c r="D26" s="68"/>
      <c r="E26" s="68"/>
      <c r="F26" s="69">
        <f>SUM(F19:F25)</f>
        <v>44991090</v>
      </c>
      <c r="G26" s="69">
        <f>SUM(G19:G25)</f>
        <v>854136</v>
      </c>
      <c r="H26" s="69">
        <f>SUM(H19:H25)</f>
        <v>16810475</v>
      </c>
      <c r="I26" s="69">
        <f>SUM(I19:I25)</f>
        <v>1718618</v>
      </c>
      <c r="J26" s="69">
        <f>SUM(J19:J25)</f>
        <v>3268255</v>
      </c>
      <c r="K26" s="70">
        <f>SUM(K19:K25)</f>
        <v>0</v>
      </c>
      <c r="L26" s="70">
        <f>SUM(L19:L25)</f>
        <v>11823602</v>
      </c>
      <c r="M26" s="70">
        <f>SUM(M19:M25)</f>
        <v>14413275</v>
      </c>
      <c r="N26" s="70">
        <f>SUM(N19:N25)</f>
        <v>12913204</v>
      </c>
      <c r="O26" s="70">
        <f>SUM(O19:O25)</f>
        <v>9638847.89</v>
      </c>
      <c r="P26" s="70">
        <f>SUM(P19:P25)</f>
        <v>3218876</v>
      </c>
      <c r="IN26" s="53"/>
      <c r="IO26"/>
    </row>
    <row r="27" spans="1:249" ht="23.25">
      <c r="A27" s="60">
        <v>13</v>
      </c>
      <c r="B27" s="60">
        <v>710</v>
      </c>
      <c r="C27" s="60">
        <v>71035</v>
      </c>
      <c r="D27" s="60">
        <v>6050</v>
      </c>
      <c r="E27" s="74" t="s">
        <v>113</v>
      </c>
      <c r="F27" s="63">
        <f>SUM(G27,H27,M27:N27)</f>
        <v>4000000</v>
      </c>
      <c r="G27" s="63">
        <v>0</v>
      </c>
      <c r="H27" s="63">
        <f>SUM(I27:L27)</f>
        <v>800000</v>
      </c>
      <c r="I27" s="63">
        <v>300000</v>
      </c>
      <c r="J27" s="63">
        <v>500000</v>
      </c>
      <c r="K27" s="65">
        <v>0</v>
      </c>
      <c r="L27" s="65">
        <v>0</v>
      </c>
      <c r="M27" s="65">
        <v>3200000</v>
      </c>
      <c r="N27" s="65">
        <v>0</v>
      </c>
      <c r="O27" s="65">
        <v>0</v>
      </c>
      <c r="P27" s="65">
        <v>800000</v>
      </c>
      <c r="IN27" s="53"/>
      <c r="IO27"/>
    </row>
    <row r="28" spans="1:249" ht="12.75">
      <c r="A28" s="68" t="s">
        <v>114</v>
      </c>
      <c r="B28" s="68"/>
      <c r="C28" s="68"/>
      <c r="D28" s="68"/>
      <c r="E28" s="68"/>
      <c r="F28" s="69">
        <f>SUM(F27)</f>
        <v>4000000</v>
      </c>
      <c r="G28" s="69">
        <f>SUM(G27)</f>
        <v>0</v>
      </c>
      <c r="H28" s="69">
        <f>SUM(H27)</f>
        <v>800000</v>
      </c>
      <c r="I28" s="69">
        <f>SUM(I27)</f>
        <v>300000</v>
      </c>
      <c r="J28" s="69">
        <f>SUM(J27)</f>
        <v>500000</v>
      </c>
      <c r="K28" s="70">
        <f>SUM(K27)</f>
        <v>0</v>
      </c>
      <c r="L28" s="70">
        <f>SUM(L27)</f>
        <v>0</v>
      </c>
      <c r="M28" s="70">
        <f>SUM(M27)</f>
        <v>3200000</v>
      </c>
      <c r="N28" s="70">
        <f>SUM(N27)</f>
        <v>0</v>
      </c>
      <c r="O28" s="70">
        <f>SUM(O27)</f>
        <v>0</v>
      </c>
      <c r="P28" s="70">
        <f>SUM(P27)</f>
        <v>800000</v>
      </c>
      <c r="IN28" s="53"/>
      <c r="IO28"/>
    </row>
    <row r="29" spans="1:254" s="72" customFormat="1" ht="23.25">
      <c r="A29" s="60">
        <v>14</v>
      </c>
      <c r="B29" s="61">
        <v>801</v>
      </c>
      <c r="C29" s="59">
        <v>80101</v>
      </c>
      <c r="D29" s="59">
        <v>6050</v>
      </c>
      <c r="E29" s="62" t="s">
        <v>115</v>
      </c>
      <c r="F29" s="63">
        <f>SUM(G29,H29,M29:N29)</f>
        <v>1331200</v>
      </c>
      <c r="G29" s="63">
        <v>0</v>
      </c>
      <c r="H29" s="63">
        <f>SUM(I29:L29)</f>
        <v>1331200</v>
      </c>
      <c r="I29" s="63">
        <v>0</v>
      </c>
      <c r="J29" s="63">
        <v>665600</v>
      </c>
      <c r="K29" s="64">
        <v>665600</v>
      </c>
      <c r="L29" s="64">
        <v>0</v>
      </c>
      <c r="M29" s="65">
        <v>0</v>
      </c>
      <c r="N29" s="65">
        <v>0</v>
      </c>
      <c r="O29" s="65">
        <v>1331080</v>
      </c>
      <c r="P29" s="65">
        <v>0</v>
      </c>
      <c r="IN29" s="53"/>
      <c r="IO29"/>
      <c r="IP29"/>
      <c r="IQ29"/>
      <c r="IR29"/>
      <c r="IS29"/>
      <c r="IT29"/>
    </row>
    <row r="30" spans="1:254" s="72" customFormat="1" ht="30.75" customHeight="1">
      <c r="A30" s="68" t="s">
        <v>76</v>
      </c>
      <c r="B30" s="68"/>
      <c r="C30" s="68"/>
      <c r="D30" s="68"/>
      <c r="E30" s="68"/>
      <c r="F30" s="69">
        <f>SUM(F29:F29)</f>
        <v>1331200</v>
      </c>
      <c r="G30" s="69">
        <f>SUM(G29:G29)</f>
        <v>0</v>
      </c>
      <c r="H30" s="69">
        <f>SUM(H29:H29)</f>
        <v>1331200</v>
      </c>
      <c r="I30" s="69">
        <f>SUM(I29:I29)</f>
        <v>0</v>
      </c>
      <c r="J30" s="69">
        <f>SUM(J29:J29)</f>
        <v>665600</v>
      </c>
      <c r="K30" s="70">
        <f>SUM(K29:K29)</f>
        <v>665600</v>
      </c>
      <c r="L30" s="70">
        <f>SUM(L29:L29)</f>
        <v>0</v>
      </c>
      <c r="M30" s="70">
        <f>SUM(M29:M29)</f>
        <v>0</v>
      </c>
      <c r="N30" s="70">
        <f>SUM(N29:N29)</f>
        <v>0</v>
      </c>
      <c r="O30" s="70">
        <f>SUM(O29:O29)</f>
        <v>1331080</v>
      </c>
      <c r="P30" s="70">
        <f>SUM(P29:P29)</f>
        <v>0</v>
      </c>
      <c r="IN30" s="53"/>
      <c r="IO30"/>
      <c r="IP30"/>
      <c r="IQ30"/>
      <c r="IR30"/>
      <c r="IS30"/>
      <c r="IT30"/>
    </row>
    <row r="31" spans="1:254" s="72" customFormat="1" ht="34.5">
      <c r="A31" s="60">
        <v>15</v>
      </c>
      <c r="B31" s="60">
        <v>900</v>
      </c>
      <c r="C31" s="60">
        <v>90001</v>
      </c>
      <c r="D31" s="60">
        <v>6050</v>
      </c>
      <c r="E31" s="74" t="s">
        <v>116</v>
      </c>
      <c r="F31" s="63">
        <f>SUM(G31,H31,M31:N31)</f>
        <v>91662</v>
      </c>
      <c r="G31" s="63">
        <v>31662</v>
      </c>
      <c r="H31" s="63">
        <f>SUM(I31:L31)</f>
        <v>60000</v>
      </c>
      <c r="I31" s="63">
        <v>0</v>
      </c>
      <c r="J31" s="63">
        <f>40000+20000</f>
        <v>60000</v>
      </c>
      <c r="K31" s="65">
        <v>0</v>
      </c>
      <c r="L31" s="65">
        <v>0</v>
      </c>
      <c r="M31" s="65">
        <v>0</v>
      </c>
      <c r="N31" s="65">
        <v>0</v>
      </c>
      <c r="O31" s="65">
        <v>51818.21</v>
      </c>
      <c r="P31" s="65">
        <v>0</v>
      </c>
      <c r="IN31" s="53"/>
      <c r="IO31"/>
      <c r="IP31"/>
      <c r="IQ31"/>
      <c r="IR31"/>
      <c r="IS31"/>
      <c r="IT31"/>
    </row>
    <row r="32" spans="1:254" s="72" customFormat="1" ht="34.5">
      <c r="A32" s="60">
        <v>16</v>
      </c>
      <c r="B32" s="59">
        <v>900</v>
      </c>
      <c r="C32" s="59">
        <v>90015</v>
      </c>
      <c r="D32" s="59">
        <v>6050</v>
      </c>
      <c r="E32" s="75" t="s">
        <v>117</v>
      </c>
      <c r="F32" s="63">
        <f>SUM(G32,H32,M32:N32)</f>
        <v>563893</v>
      </c>
      <c r="G32" s="63">
        <v>183893</v>
      </c>
      <c r="H32" s="63">
        <f>SUM(I32:L32)</f>
        <v>180000</v>
      </c>
      <c r="I32" s="63">
        <v>0</v>
      </c>
      <c r="J32" s="63">
        <f>200000-20000</f>
        <v>180000</v>
      </c>
      <c r="K32" s="64">
        <v>0</v>
      </c>
      <c r="L32" s="65">
        <v>0</v>
      </c>
      <c r="M32" s="65">
        <v>200000</v>
      </c>
      <c r="N32" s="65">
        <v>0</v>
      </c>
      <c r="O32" s="65">
        <v>174690.26</v>
      </c>
      <c r="P32" s="65">
        <v>3200</v>
      </c>
      <c r="IN32" s="53"/>
      <c r="IO32"/>
      <c r="IP32"/>
      <c r="IQ32"/>
      <c r="IR32"/>
      <c r="IS32"/>
      <c r="IT32"/>
    </row>
    <row r="33" spans="1:254" s="72" customFormat="1" ht="12.75">
      <c r="A33" s="68" t="s">
        <v>79</v>
      </c>
      <c r="B33" s="68"/>
      <c r="C33" s="68"/>
      <c r="D33" s="68"/>
      <c r="E33" s="68"/>
      <c r="F33" s="69">
        <f>SUM(F31:F32)</f>
        <v>655555</v>
      </c>
      <c r="G33" s="69">
        <f>SUM(G31:G32)</f>
        <v>215555</v>
      </c>
      <c r="H33" s="69">
        <f>SUM(H31:H32)</f>
        <v>240000</v>
      </c>
      <c r="I33" s="69">
        <f>SUM(I31:I32)</f>
        <v>0</v>
      </c>
      <c r="J33" s="69">
        <f>SUM(J31:J32)</f>
        <v>240000</v>
      </c>
      <c r="K33" s="70">
        <f>SUM(K31:K32)</f>
        <v>0</v>
      </c>
      <c r="L33" s="70">
        <f>SUM(L31:L32)</f>
        <v>0</v>
      </c>
      <c r="M33" s="70">
        <f>SUM(M31:M32)</f>
        <v>200000</v>
      </c>
      <c r="N33" s="70">
        <f>SUM(N31:N32)</f>
        <v>0</v>
      </c>
      <c r="O33" s="70">
        <f>SUM(O31:O32)</f>
        <v>226508.47</v>
      </c>
      <c r="P33" s="70">
        <f>SUM(P31:P32)</f>
        <v>3200</v>
      </c>
      <c r="IN33" s="53"/>
      <c r="IO33"/>
      <c r="IP33"/>
      <c r="IQ33"/>
      <c r="IR33"/>
      <c r="IS33"/>
      <c r="IT33"/>
    </row>
    <row r="34" spans="1:254" s="72" customFormat="1" ht="12.75">
      <c r="A34" s="60">
        <v>17</v>
      </c>
      <c r="B34" s="60">
        <v>921</v>
      </c>
      <c r="C34" s="60">
        <v>92195</v>
      </c>
      <c r="D34" s="68"/>
      <c r="E34" s="76" t="s">
        <v>118</v>
      </c>
      <c r="F34" s="63">
        <f>SUM(G34,H34,M34,N34)</f>
        <v>2000000</v>
      </c>
      <c r="G34" s="63">
        <v>0</v>
      </c>
      <c r="H34" s="63">
        <f>SUM(I34:L34)</f>
        <v>1000000</v>
      </c>
      <c r="I34" s="63">
        <v>0</v>
      </c>
      <c r="J34" s="63">
        <v>150000</v>
      </c>
      <c r="K34" s="65">
        <v>0</v>
      </c>
      <c r="L34" s="65">
        <v>850000</v>
      </c>
      <c r="M34" s="65">
        <v>1000000</v>
      </c>
      <c r="N34" s="65">
        <v>0</v>
      </c>
      <c r="O34" s="65">
        <v>0</v>
      </c>
      <c r="P34" s="65">
        <v>150000</v>
      </c>
      <c r="IN34" s="53"/>
      <c r="IO34"/>
      <c r="IP34"/>
      <c r="IQ34"/>
      <c r="IR34"/>
      <c r="IS34"/>
      <c r="IT34"/>
    </row>
    <row r="35" spans="1:254" s="72" customFormat="1" ht="12.75">
      <c r="A35" s="68" t="s">
        <v>119</v>
      </c>
      <c r="B35" s="68"/>
      <c r="C35" s="68"/>
      <c r="D35" s="68"/>
      <c r="E35" s="68"/>
      <c r="F35" s="69">
        <f>SUM(F34)</f>
        <v>2000000</v>
      </c>
      <c r="G35" s="69">
        <f>SUM(G34)</f>
        <v>0</v>
      </c>
      <c r="H35" s="69">
        <f>SUM(H34)</f>
        <v>1000000</v>
      </c>
      <c r="I35" s="69">
        <f>SUM(I34)</f>
        <v>0</v>
      </c>
      <c r="J35" s="69">
        <f>SUM(J34)</f>
        <v>150000</v>
      </c>
      <c r="K35" s="70">
        <f>SUM(K34)</f>
        <v>0</v>
      </c>
      <c r="L35" s="70">
        <f>SUM(L34)</f>
        <v>850000</v>
      </c>
      <c r="M35" s="70">
        <f>SUM(M34)</f>
        <v>1000000</v>
      </c>
      <c r="N35" s="70">
        <f>SUM(N34)</f>
        <v>0</v>
      </c>
      <c r="O35" s="70">
        <f>SUM(O34)</f>
        <v>0</v>
      </c>
      <c r="P35" s="70">
        <f>SUM(P34)</f>
        <v>150000</v>
      </c>
      <c r="IN35" s="53"/>
      <c r="IO35"/>
      <c r="IP35"/>
      <c r="IQ35"/>
      <c r="IR35"/>
      <c r="IS35"/>
      <c r="IT35"/>
    </row>
    <row r="36" spans="1:254" s="72" customFormat="1" ht="12.75">
      <c r="A36" s="77" t="s">
        <v>24</v>
      </c>
      <c r="B36" s="77"/>
      <c r="C36" s="77"/>
      <c r="D36" s="77"/>
      <c r="E36" s="77"/>
      <c r="F36" s="69">
        <f>SUM(F16,F18,F26,F28,F30,F33,F35)</f>
        <v>66568645</v>
      </c>
      <c r="G36" s="69">
        <f>SUM(G16,G18,G26,G28,G30,G33,G35)</f>
        <v>5956405</v>
      </c>
      <c r="H36" s="69">
        <f>SUM(H16,H18,H26,H28,H30,H33,H35)</f>
        <v>26686178</v>
      </c>
      <c r="I36" s="69">
        <f>SUM(I16,I18,I26,I28,I30,I33,I35)</f>
        <v>3259489</v>
      </c>
      <c r="J36" s="69">
        <f>SUM(J16,J18,J26,J28,J30,J33,J35)</f>
        <v>6692409</v>
      </c>
      <c r="K36" s="70">
        <f>SUM(K16,K18,K26,K28,K30,K33,K35)</f>
        <v>1383200</v>
      </c>
      <c r="L36" s="70">
        <f>SUM(L16,L18,L26,L28,L30,L33,L35)</f>
        <v>15351080</v>
      </c>
      <c r="M36" s="70">
        <f>SUM(M16,M18,M26,M28,M30,M33,M35)</f>
        <v>21005538</v>
      </c>
      <c r="N36" s="70">
        <f>SUM(N16,N18,N26,N28,N30,N33,N35)</f>
        <v>12920524</v>
      </c>
      <c r="O36" s="70">
        <f>SUM(O16,O18,O26,O28,O30,O33,O35)</f>
        <v>14589235.150000002</v>
      </c>
      <c r="P36" s="70">
        <f>SUM(P16,P18,P26,P28,P30,P33,P35)</f>
        <v>6458051</v>
      </c>
      <c r="IN36" s="53"/>
      <c r="IO36"/>
      <c r="IP36"/>
      <c r="IQ36"/>
      <c r="IR36"/>
      <c r="IS36"/>
      <c r="IT36"/>
    </row>
    <row r="37" spans="1:255" s="72" customFormat="1" ht="12.75">
      <c r="A37"/>
      <c r="B37"/>
      <c r="C37"/>
      <c r="D37" s="78"/>
      <c r="E37"/>
      <c r="F37"/>
      <c r="G37"/>
      <c r="H37"/>
      <c r="I37"/>
      <c r="J37"/>
      <c r="K37"/>
      <c r="L37"/>
      <c r="M37"/>
      <c r="N37"/>
      <c r="O37" s="49"/>
      <c r="IO37" s="53"/>
      <c r="IP37"/>
      <c r="IQ37"/>
      <c r="IR37"/>
      <c r="IS37"/>
      <c r="IT37"/>
      <c r="IU37"/>
    </row>
    <row r="38" spans="1:255" s="72" customFormat="1" ht="12.75">
      <c r="A38"/>
      <c r="B38"/>
      <c r="C38"/>
      <c r="D38" s="78"/>
      <c r="E38"/>
      <c r="F38"/>
      <c r="G38"/>
      <c r="H38" s="79"/>
      <c r="I38"/>
      <c r="J38"/>
      <c r="K38"/>
      <c r="L38"/>
      <c r="M38"/>
      <c r="N38"/>
      <c r="IO38" s="53"/>
      <c r="IP38"/>
      <c r="IQ38"/>
      <c r="IR38"/>
      <c r="IS38"/>
      <c r="IT38"/>
      <c r="IU38"/>
    </row>
    <row r="39" spans="1:255" s="72" customFormat="1" ht="12.75">
      <c r="A39"/>
      <c r="B39"/>
      <c r="C39"/>
      <c r="D39" s="78"/>
      <c r="E39"/>
      <c r="F39"/>
      <c r="G39"/>
      <c r="H39"/>
      <c r="I39"/>
      <c r="J39"/>
      <c r="K39"/>
      <c r="L39"/>
      <c r="M39"/>
      <c r="N39"/>
      <c r="IO39" s="53"/>
      <c r="IP39"/>
      <c r="IQ39"/>
      <c r="IR39"/>
      <c r="IS39"/>
      <c r="IT39"/>
      <c r="IU39"/>
    </row>
    <row r="40" spans="1:255" s="72" customFormat="1" ht="12.75">
      <c r="A40"/>
      <c r="B40"/>
      <c r="C40"/>
      <c r="D40" s="78"/>
      <c r="E40"/>
      <c r="F40"/>
      <c r="G40"/>
      <c r="H40"/>
      <c r="I40"/>
      <c r="J40"/>
      <c r="K40"/>
      <c r="L40"/>
      <c r="M40"/>
      <c r="N40"/>
      <c r="IO40" s="53"/>
      <c r="IP40"/>
      <c r="IQ40"/>
      <c r="IR40"/>
      <c r="IS40"/>
      <c r="IT40"/>
      <c r="IU40"/>
    </row>
    <row r="41" spans="1:14" ht="12.75">
      <c r="A41"/>
      <c r="B41"/>
      <c r="C41"/>
      <c r="D41" s="78"/>
      <c r="E41"/>
      <c r="F41" s="79"/>
      <c r="G41" s="79"/>
      <c r="H41" s="79"/>
      <c r="I41" s="79"/>
      <c r="J41" s="79"/>
      <c r="K41"/>
      <c r="L41"/>
      <c r="M41"/>
      <c r="N41"/>
    </row>
    <row r="42" spans="1:14" ht="12.75">
      <c r="A42"/>
      <c r="B42"/>
      <c r="C42"/>
      <c r="D42" s="78"/>
      <c r="E42"/>
      <c r="F42"/>
      <c r="G42"/>
      <c r="H42"/>
      <c r="I42"/>
      <c r="J42"/>
      <c r="K42"/>
      <c r="L42"/>
      <c r="M42"/>
      <c r="N42"/>
    </row>
    <row r="43" spans="1:255" s="72" customFormat="1" ht="12.75">
      <c r="A43"/>
      <c r="B43"/>
      <c r="C43"/>
      <c r="D43" s="78"/>
      <c r="E43"/>
      <c r="F43"/>
      <c r="G43"/>
      <c r="H43"/>
      <c r="I43"/>
      <c r="J43"/>
      <c r="K43"/>
      <c r="L43"/>
      <c r="M43"/>
      <c r="N43"/>
      <c r="O43" s="49"/>
      <c r="IO43" s="53"/>
      <c r="IP43"/>
      <c r="IQ43"/>
      <c r="IR43"/>
      <c r="IS43"/>
      <c r="IT43"/>
      <c r="IU43"/>
    </row>
    <row r="44" spans="1:255" s="72" customFormat="1" ht="22.5" customHeight="1">
      <c r="A44"/>
      <c r="B44"/>
      <c r="C44"/>
      <c r="D44" s="78"/>
      <c r="E44"/>
      <c r="F44"/>
      <c r="G44"/>
      <c r="H44"/>
      <c r="I44"/>
      <c r="J44"/>
      <c r="K44"/>
      <c r="L44"/>
      <c r="M44"/>
      <c r="N44"/>
      <c r="O44" s="49"/>
      <c r="IO44" s="53"/>
      <c r="IP44"/>
      <c r="IQ44"/>
      <c r="IR44"/>
      <c r="IS44"/>
      <c r="IT44"/>
      <c r="IU44"/>
    </row>
    <row r="45" spans="1:14" ht="12.75">
      <c r="A45"/>
      <c r="B45"/>
      <c r="C45"/>
      <c r="D45" s="78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 s="78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 s="78"/>
      <c r="E47"/>
      <c r="F47"/>
      <c r="G47"/>
      <c r="H47"/>
      <c r="I47"/>
      <c r="J47"/>
      <c r="K47"/>
      <c r="L47"/>
      <c r="M47"/>
      <c r="N47"/>
    </row>
  </sheetData>
  <sheetProtection selectLockedCells="1" selectUnlockedCells="1"/>
  <mergeCells count="28">
    <mergeCell ref="O1:P1"/>
    <mergeCell ref="A5:N5"/>
    <mergeCell ref="A6:A10"/>
    <mergeCell ref="B6:B10"/>
    <mergeCell ref="C6:C10"/>
    <mergeCell ref="D6:D10"/>
    <mergeCell ref="E6:E10"/>
    <mergeCell ref="F6:F10"/>
    <mergeCell ref="G6:G10"/>
    <mergeCell ref="H6:L6"/>
    <mergeCell ref="M6:M10"/>
    <mergeCell ref="N6:N10"/>
    <mergeCell ref="O6:O10"/>
    <mergeCell ref="P6:P10"/>
    <mergeCell ref="H7:H10"/>
    <mergeCell ref="I7:L7"/>
    <mergeCell ref="I8:I10"/>
    <mergeCell ref="J8:J10"/>
    <mergeCell ref="K8:K10"/>
    <mergeCell ref="L8:L10"/>
    <mergeCell ref="A16:E16"/>
    <mergeCell ref="A18:E18"/>
    <mergeCell ref="A26:E26"/>
    <mergeCell ref="A28:E28"/>
    <mergeCell ref="A30:E30"/>
    <mergeCell ref="A33:E33"/>
    <mergeCell ref="A35:E35"/>
    <mergeCell ref="A36:E36"/>
  </mergeCells>
  <printOptions/>
  <pageMargins left="0.39375" right="0.39375" top="0.39375" bottom="0.39375" header="0.5118055555555555" footer="0.5118055555555555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="133" zoomScaleNormal="133" workbookViewId="0" topLeftCell="A1">
      <pane ySplit="11" topLeftCell="A12" activePane="bottomLeft" state="frozen"/>
      <selection pane="topLeft" activeCell="A1" sqref="A1"/>
      <selection pane="bottomLeft" activeCell="C161" sqref="C161"/>
    </sheetView>
  </sheetViews>
  <sheetFormatPr defaultColWidth="10.28125" defaultRowHeight="12.75"/>
  <cols>
    <col min="1" max="1" width="3.57421875" style="80" customWidth="1"/>
    <col min="2" max="2" width="18.8515625" style="80" customWidth="1"/>
    <col min="3" max="3" width="6.421875" style="80" customWidth="1"/>
    <col min="4" max="4" width="10.28125" style="80" customWidth="1"/>
    <col min="5" max="5" width="10.421875" style="80" customWidth="1"/>
    <col min="6" max="6" width="11.00390625" style="80" customWidth="1"/>
    <col min="7" max="8" width="11.421875" style="80" customWidth="1"/>
    <col min="9" max="9" width="10.57421875" style="80" customWidth="1"/>
    <col min="10" max="10" width="9.57421875" style="80" customWidth="1"/>
    <col min="11" max="11" width="7.57421875" style="80" customWidth="1"/>
    <col min="12" max="12" width="9.57421875" style="80" customWidth="1"/>
    <col min="13" max="13" width="11.57421875" style="80" customWidth="1"/>
    <col min="14" max="14" width="14.28125" style="80" customWidth="1"/>
    <col min="15" max="15" width="8.140625" style="80" customWidth="1"/>
    <col min="16" max="16" width="7.7109375" style="80" customWidth="1"/>
    <col min="17" max="17" width="10.7109375" style="80" customWidth="1"/>
    <col min="18" max="16384" width="10.140625" style="80" customWidth="1"/>
  </cols>
  <sheetData>
    <row r="1" spans="1:17" ht="12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3" t="s">
        <v>120</v>
      </c>
      <c r="P1" s="3"/>
      <c r="Q1" s="83"/>
    </row>
    <row r="2" spans="1:17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4" t="s">
        <v>1</v>
      </c>
      <c r="P2" s="4"/>
      <c r="Q2" s="84"/>
    </row>
    <row r="3" spans="1:17" ht="12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5" t="s">
        <v>2</v>
      </c>
      <c r="P3" s="5"/>
      <c r="Q3" s="84"/>
    </row>
    <row r="4" spans="1:17" ht="12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5" t="s">
        <v>3</v>
      </c>
      <c r="P4" s="5"/>
      <c r="Q4" s="84"/>
    </row>
    <row r="5" spans="1:17" ht="12" customHeight="1">
      <c r="A5" s="85" t="s">
        <v>121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 customHeight="1">
      <c r="A6" s="86" t="s">
        <v>28</v>
      </c>
      <c r="B6" s="86" t="s">
        <v>122</v>
      </c>
      <c r="C6" s="87" t="s">
        <v>123</v>
      </c>
      <c r="D6" s="87" t="s">
        <v>124</v>
      </c>
      <c r="E6" s="87" t="s">
        <v>125</v>
      </c>
      <c r="F6" s="86" t="s">
        <v>16</v>
      </c>
      <c r="G6" s="86"/>
      <c r="H6" s="86" t="s">
        <v>126</v>
      </c>
      <c r="I6" s="86"/>
      <c r="J6" s="86"/>
      <c r="K6" s="86"/>
      <c r="L6" s="86"/>
      <c r="M6" s="86"/>
      <c r="N6" s="86"/>
      <c r="O6" s="86"/>
      <c r="P6" s="86"/>
      <c r="Q6" s="86"/>
    </row>
    <row r="7" spans="1:17" ht="10.5" customHeight="1">
      <c r="A7" s="86"/>
      <c r="B7" s="86"/>
      <c r="C7" s="87"/>
      <c r="D7" s="87"/>
      <c r="E7" s="87"/>
      <c r="F7" s="87" t="s">
        <v>127</v>
      </c>
      <c r="G7" s="87" t="s">
        <v>128</v>
      </c>
      <c r="H7" s="86" t="s">
        <v>129</v>
      </c>
      <c r="I7" s="86"/>
      <c r="J7" s="86"/>
      <c r="K7" s="86"/>
      <c r="L7" s="86"/>
      <c r="M7" s="86"/>
      <c r="N7" s="86"/>
      <c r="O7" s="86"/>
      <c r="P7" s="86"/>
      <c r="Q7" s="86"/>
    </row>
    <row r="8" spans="1:17" ht="10.5" customHeight="1">
      <c r="A8" s="86"/>
      <c r="B8" s="86"/>
      <c r="C8" s="87"/>
      <c r="D8" s="87"/>
      <c r="E8" s="87"/>
      <c r="F8" s="87"/>
      <c r="G8" s="87"/>
      <c r="H8" s="87" t="s">
        <v>130</v>
      </c>
      <c r="I8" s="86" t="s">
        <v>14</v>
      </c>
      <c r="J8" s="86"/>
      <c r="K8" s="86"/>
      <c r="L8" s="86"/>
      <c r="M8" s="86"/>
      <c r="N8" s="86"/>
      <c r="O8" s="86"/>
      <c r="P8" s="86"/>
      <c r="Q8" s="86"/>
    </row>
    <row r="9" spans="1:17" ht="10.5" customHeight="1">
      <c r="A9" s="86"/>
      <c r="B9" s="86"/>
      <c r="C9" s="87"/>
      <c r="D9" s="87"/>
      <c r="E9" s="87"/>
      <c r="F9" s="87"/>
      <c r="G9" s="87"/>
      <c r="H9" s="87"/>
      <c r="I9" s="86" t="s">
        <v>131</v>
      </c>
      <c r="J9" s="86"/>
      <c r="K9" s="86"/>
      <c r="L9" s="86"/>
      <c r="M9" s="86" t="s">
        <v>132</v>
      </c>
      <c r="N9" s="86"/>
      <c r="O9" s="86"/>
      <c r="P9" s="86"/>
      <c r="Q9" s="86"/>
    </row>
    <row r="10" spans="1:17" ht="14.25" customHeight="1">
      <c r="A10" s="86"/>
      <c r="B10" s="86"/>
      <c r="C10" s="87"/>
      <c r="D10" s="87"/>
      <c r="E10" s="87"/>
      <c r="F10" s="87"/>
      <c r="G10" s="87"/>
      <c r="H10" s="87"/>
      <c r="I10" s="87" t="s">
        <v>133</v>
      </c>
      <c r="J10" s="86" t="s">
        <v>134</v>
      </c>
      <c r="K10" s="86"/>
      <c r="L10" s="86"/>
      <c r="M10" s="87" t="s">
        <v>135</v>
      </c>
      <c r="N10" s="87" t="s">
        <v>134</v>
      </c>
      <c r="O10" s="87"/>
      <c r="P10" s="87"/>
      <c r="Q10" s="87"/>
    </row>
    <row r="11" spans="1:17" ht="42.75">
      <c r="A11" s="86"/>
      <c r="B11" s="86"/>
      <c r="C11" s="87"/>
      <c r="D11" s="87"/>
      <c r="E11" s="87"/>
      <c r="F11" s="87"/>
      <c r="G11" s="87"/>
      <c r="H11" s="87"/>
      <c r="I11" s="87"/>
      <c r="J11" s="87" t="s">
        <v>136</v>
      </c>
      <c r="K11" s="87" t="s">
        <v>137</v>
      </c>
      <c r="L11" s="87" t="s">
        <v>138</v>
      </c>
      <c r="M11" s="87"/>
      <c r="N11" s="87" t="s">
        <v>139</v>
      </c>
      <c r="O11" s="87" t="s">
        <v>136</v>
      </c>
      <c r="P11" s="87" t="s">
        <v>137</v>
      </c>
      <c r="Q11" s="87" t="s">
        <v>140</v>
      </c>
    </row>
    <row r="12" spans="1:17" ht="12.75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88">
        <v>10</v>
      </c>
      <c r="K12" s="88">
        <v>11</v>
      </c>
      <c r="L12" s="88">
        <v>12</v>
      </c>
      <c r="M12" s="88">
        <v>13</v>
      </c>
      <c r="N12" s="88">
        <v>14</v>
      </c>
      <c r="O12" s="88">
        <v>15</v>
      </c>
      <c r="P12" s="88">
        <v>16</v>
      </c>
      <c r="Q12" s="88">
        <v>17</v>
      </c>
    </row>
    <row r="13" spans="1:17" ht="12.75">
      <c r="A13" s="89">
        <v>1</v>
      </c>
      <c r="B13" s="90" t="s">
        <v>141</v>
      </c>
      <c r="C13" s="91"/>
      <c r="D13" s="91"/>
      <c r="E13" s="91">
        <f>SUM(E18,E27,E36,E45,E54,E64,E74,E84,E93,E102,E111)</f>
        <v>55311090</v>
      </c>
      <c r="F13" s="91">
        <f>SUM(F18,F27,F36,F45,F54,F64,F74,F84,F93,F102,F111)</f>
        <v>13000371</v>
      </c>
      <c r="G13" s="91">
        <f>SUM(G18,G27,G36,G45,G54,G64,G74,G84,G93,G102,G111)</f>
        <v>42310719</v>
      </c>
      <c r="H13" s="91">
        <f>SUM(H18,H27,H36,H45,H54,H64,H74,H84,H93,H102,H111)</f>
        <v>16787428.07</v>
      </c>
      <c r="I13" s="91">
        <f>SUM(I18,I27,I36,I45,I54,I64,I74,I84,I93,I102,I111)</f>
        <v>6973588.699999999</v>
      </c>
      <c r="J13" s="91">
        <f>SUM(J18,J27,J36,J45,J54,J64,J74,J84,J93,J102,J111)</f>
        <v>4906690.93</v>
      </c>
      <c r="K13" s="91">
        <f>SUM(K18,K27,K36,K45,K54,K64,K74,K84,K93,K102,K111)</f>
        <v>0</v>
      </c>
      <c r="L13" s="91">
        <f>SUM(L18,L27,L36,L45,L54,L64,L74,L84,L93,L102,L111)</f>
        <v>2066897.77</v>
      </c>
      <c r="M13" s="91">
        <f>SUM(M18,M27,M36,M45,M54,M64,M74,M84,M93,M102,M111)</f>
        <v>9813839.37</v>
      </c>
      <c r="N13" s="91">
        <f>SUM(N18,N27,N36,N45,N54,N64,N74,N84,N93,N102,N111)</f>
        <v>0</v>
      </c>
      <c r="O13" s="91">
        <f>SUM(O18,O27,O36,O45,O54,O64,O74,O84,O93,O102,O111)</f>
        <v>0</v>
      </c>
      <c r="P13" s="91">
        <f>SUM(P18,P27,P36,P45,P54,P64,P74,P84,P93,P102,P111)</f>
        <v>0</v>
      </c>
      <c r="Q13" s="91">
        <f>SUM(Q18,Q27,Q36,Q45,Q54,Q64,Q74,Q84,Q93,Q102,Q111)</f>
        <v>9813839.37</v>
      </c>
    </row>
    <row r="14" spans="1:19" s="95" customFormat="1" ht="10.5">
      <c r="A14" s="92" t="s">
        <v>142</v>
      </c>
      <c r="B14" s="93" t="s">
        <v>143</v>
      </c>
      <c r="C14" s="94" t="s">
        <v>144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S14" s="80"/>
    </row>
    <row r="15" spans="1:17" ht="12.75">
      <c r="A15" s="92"/>
      <c r="B15" s="93" t="s">
        <v>145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2.75">
      <c r="A16" s="92"/>
      <c r="B16" s="93" t="s">
        <v>146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ht="12.75">
      <c r="A17" s="92"/>
      <c r="B17" s="93" t="s">
        <v>147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ht="12.75">
      <c r="A18" s="92"/>
      <c r="B18" s="93" t="s">
        <v>148</v>
      </c>
      <c r="C18" s="94"/>
      <c r="D18" s="94"/>
      <c r="E18" s="96">
        <f>SUM(E19:E22)</f>
        <v>1850000</v>
      </c>
      <c r="F18" s="96">
        <f>SUM(F19:F22)</f>
        <v>1002100</v>
      </c>
      <c r="G18" s="96">
        <f>SUM(G19:G22)</f>
        <v>847900</v>
      </c>
      <c r="H18" s="97">
        <f>SUM(I18,M18)</f>
        <v>1002100</v>
      </c>
      <c r="I18" s="97">
        <f>SUM(J18:L18)</f>
        <v>1002100</v>
      </c>
      <c r="J18" s="97">
        <f>SUM(J19)</f>
        <v>1002100</v>
      </c>
      <c r="K18" s="97">
        <f>SUM(K19)</f>
        <v>0</v>
      </c>
      <c r="L18" s="97">
        <f>SUM(L19)</f>
        <v>0</v>
      </c>
      <c r="M18" s="97">
        <f>SUM(N18:Q18)</f>
        <v>0</v>
      </c>
      <c r="N18" s="97">
        <f>SUM(N19)</f>
        <v>0</v>
      </c>
      <c r="O18" s="97">
        <f>SUM(O19)</f>
        <v>0</v>
      </c>
      <c r="P18" s="97">
        <f>SUM(P19)</f>
        <v>0</v>
      </c>
      <c r="Q18" s="97">
        <f>SUM(Q19)</f>
        <v>0</v>
      </c>
    </row>
    <row r="19" spans="1:17" ht="12.75" customHeight="1">
      <c r="A19" s="92"/>
      <c r="B19" s="93" t="s">
        <v>149</v>
      </c>
      <c r="C19" s="94"/>
      <c r="D19" s="98" t="s">
        <v>41</v>
      </c>
      <c r="E19" s="96">
        <f>SUM(F19:G19)</f>
        <v>1240000</v>
      </c>
      <c r="F19" s="96">
        <v>1002100</v>
      </c>
      <c r="G19" s="96">
        <v>237900</v>
      </c>
      <c r="H19" s="99">
        <f>SUM(I19+M19)</f>
        <v>1002100</v>
      </c>
      <c r="I19" s="99">
        <f>SUM(J19:L19)</f>
        <v>1002100</v>
      </c>
      <c r="J19" s="99">
        <v>1002100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</row>
    <row r="20" spans="1:17" ht="10.5" customHeight="1">
      <c r="A20" s="92"/>
      <c r="B20" s="93" t="s">
        <v>92</v>
      </c>
      <c r="C20" s="94"/>
      <c r="D20" s="94"/>
      <c r="E20" s="96">
        <f>SUM(F20:G20)</f>
        <v>605730</v>
      </c>
      <c r="F20" s="96"/>
      <c r="G20" s="96">
        <v>605730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2.75">
      <c r="A21" s="92"/>
      <c r="B21" s="93" t="s">
        <v>93</v>
      </c>
      <c r="C21" s="94"/>
      <c r="D21" s="94"/>
      <c r="E21" s="96">
        <f>SUM(F21:G21)</f>
        <v>4270</v>
      </c>
      <c r="F21" s="96"/>
      <c r="G21" s="96">
        <v>4270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2.75">
      <c r="A22" s="92"/>
      <c r="B22" s="100" t="s">
        <v>150</v>
      </c>
      <c r="C22" s="94"/>
      <c r="D22" s="98"/>
      <c r="E22" s="96">
        <f>SUM(F22:G22)</f>
        <v>0</v>
      </c>
      <c r="F22" s="97"/>
      <c r="G22" s="97">
        <v>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2.75">
      <c r="A23" s="101" t="s">
        <v>151</v>
      </c>
      <c r="B23" s="93" t="s">
        <v>143</v>
      </c>
      <c r="C23" s="94" t="s">
        <v>152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101"/>
      <c r="B24" s="93" t="s">
        <v>145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2.75">
      <c r="A25" s="101"/>
      <c r="B25" s="93" t="s">
        <v>146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2.75">
      <c r="A26" s="101"/>
      <c r="B26" s="93" t="s">
        <v>147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t="12.75">
      <c r="A27" s="101"/>
      <c r="B27" s="93" t="s">
        <v>148</v>
      </c>
      <c r="C27" s="94"/>
      <c r="D27" s="94"/>
      <c r="E27" s="96">
        <f>SUM(E28:E31)</f>
        <v>1050000</v>
      </c>
      <c r="F27" s="96">
        <f>SUM(F28:F31)</f>
        <v>472500</v>
      </c>
      <c r="G27" s="96">
        <f>SUM(G28:G31)</f>
        <v>577500</v>
      </c>
      <c r="H27" s="97">
        <f>SUM(I27,M27)</f>
        <v>473544.55</v>
      </c>
      <c r="I27" s="97">
        <f>SUM(J27:L27)</f>
        <v>473544.55</v>
      </c>
      <c r="J27" s="97">
        <f>SUM(J28)</f>
        <v>117700</v>
      </c>
      <c r="K27" s="97">
        <f>SUM(K28)</f>
        <v>0</v>
      </c>
      <c r="L27" s="97">
        <f>SUM(L28)</f>
        <v>355844.55</v>
      </c>
      <c r="M27" s="97">
        <f>SUM(N27:Q27)</f>
        <v>0</v>
      </c>
      <c r="N27" s="97">
        <f>SUM(N28)</f>
        <v>0</v>
      </c>
      <c r="O27" s="97">
        <f>SUM(O28)</f>
        <v>0</v>
      </c>
      <c r="P27" s="97">
        <f>SUM(P28)</f>
        <v>0</v>
      </c>
      <c r="Q27" s="97">
        <f>SUM(Q28)</f>
        <v>0</v>
      </c>
    </row>
    <row r="28" spans="1:17" ht="12.75" customHeight="1">
      <c r="A28" s="101"/>
      <c r="B28" s="93" t="s">
        <v>149</v>
      </c>
      <c r="C28" s="94"/>
      <c r="D28" s="98" t="s">
        <v>41</v>
      </c>
      <c r="E28" s="96">
        <f>SUM(F28:G28)</f>
        <v>655500</v>
      </c>
      <c r="F28" s="96">
        <v>472500</v>
      </c>
      <c r="G28" s="96">
        <v>183000</v>
      </c>
      <c r="H28" s="99">
        <f>SUM(I28+M28)</f>
        <v>473544.55</v>
      </c>
      <c r="I28" s="99">
        <f>SUM(J28:L28)</f>
        <v>473544.55</v>
      </c>
      <c r="J28" s="99">
        <v>117700</v>
      </c>
      <c r="K28" s="99">
        <v>0</v>
      </c>
      <c r="L28" s="99">
        <v>355844.55</v>
      </c>
      <c r="M28" s="99">
        <f>SUM(N28:Q28)</f>
        <v>0</v>
      </c>
      <c r="N28" s="99">
        <v>0</v>
      </c>
      <c r="O28" s="99">
        <v>0</v>
      </c>
      <c r="P28" s="99">
        <v>0</v>
      </c>
      <c r="Q28" s="99">
        <v>0</v>
      </c>
    </row>
    <row r="29" spans="1:17" ht="10.5" customHeight="1">
      <c r="A29" s="101"/>
      <c r="B29" s="93" t="s">
        <v>92</v>
      </c>
      <c r="C29" s="94"/>
      <c r="D29" s="94"/>
      <c r="E29" s="96">
        <f>SUM(F29:G29)</f>
        <v>391450</v>
      </c>
      <c r="F29" s="96"/>
      <c r="G29" s="96">
        <v>391450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2.75">
      <c r="A30" s="101"/>
      <c r="B30" s="93" t="s">
        <v>93</v>
      </c>
      <c r="C30" s="94">
        <f>SUM(D30:E30)</f>
        <v>6100</v>
      </c>
      <c r="D30" s="98">
        <f>SUM(E30:F30)</f>
        <v>3050</v>
      </c>
      <c r="E30" s="96">
        <f>SUM(F30:G30)</f>
        <v>3050</v>
      </c>
      <c r="F30" s="96"/>
      <c r="G30" s="96">
        <v>3050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2.75">
      <c r="A31" s="101"/>
      <c r="B31" s="100" t="s">
        <v>150</v>
      </c>
      <c r="C31" s="94"/>
      <c r="D31" s="98"/>
      <c r="E31" s="96">
        <f>SUM(F31:G31)</f>
        <v>0</v>
      </c>
      <c r="F31" s="97"/>
      <c r="G31" s="97">
        <v>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ht="12.75">
      <c r="A32" s="101" t="s">
        <v>153</v>
      </c>
      <c r="B32" s="93" t="s">
        <v>143</v>
      </c>
      <c r="C32" s="94" t="s">
        <v>154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t="12.75">
      <c r="A33" s="101"/>
      <c r="B33" s="93" t="s">
        <v>145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12.75">
      <c r="A34" s="101"/>
      <c r="B34" s="93" t="s">
        <v>146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t="12.75">
      <c r="A35" s="101"/>
      <c r="B35" s="93" t="s">
        <v>147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101"/>
      <c r="B36" s="93" t="s">
        <v>148</v>
      </c>
      <c r="C36" s="94"/>
      <c r="D36" s="94"/>
      <c r="E36" s="96">
        <f>SUM(E37:E40)</f>
        <v>360000</v>
      </c>
      <c r="F36" s="96">
        <f>SUM(F37:F40)</f>
        <v>140400</v>
      </c>
      <c r="G36" s="96">
        <f>SUM(G37:G40)</f>
        <v>219600</v>
      </c>
      <c r="H36" s="97">
        <f>SUM(I36,M36)</f>
        <v>140400.02</v>
      </c>
      <c r="I36" s="97">
        <f>SUM(J36:L36)</f>
        <v>140400.02</v>
      </c>
      <c r="J36" s="97">
        <f>SUM(J37)</f>
        <v>140400.02</v>
      </c>
      <c r="K36" s="97">
        <f>SUM(K37)</f>
        <v>0</v>
      </c>
      <c r="L36" s="97">
        <f>SUM(L37)</f>
        <v>0</v>
      </c>
      <c r="M36" s="97">
        <f>SUM(N36:Q36)</f>
        <v>0</v>
      </c>
      <c r="N36" s="97">
        <f>SUM(N37)</f>
        <v>0</v>
      </c>
      <c r="O36" s="97">
        <f>SUM(O37)</f>
        <v>0</v>
      </c>
      <c r="P36" s="97">
        <f>SUM(P37)</f>
        <v>0</v>
      </c>
      <c r="Q36" s="97">
        <f>SUM(Q37)</f>
        <v>0</v>
      </c>
    </row>
    <row r="37" spans="1:17" ht="12.75" customHeight="1">
      <c r="A37" s="101"/>
      <c r="B37" s="93" t="s">
        <v>149</v>
      </c>
      <c r="C37" s="94"/>
      <c r="D37" s="98" t="s">
        <v>41</v>
      </c>
      <c r="E37" s="96">
        <f>SUM(F37:G37)</f>
        <v>360000</v>
      </c>
      <c r="F37" s="96">
        <v>140400</v>
      </c>
      <c r="G37" s="96">
        <v>219600</v>
      </c>
      <c r="H37" s="99">
        <f>SUM(I37+M37)</f>
        <v>140400.02</v>
      </c>
      <c r="I37" s="99">
        <f>SUM(J37:L37)</f>
        <v>140400.02</v>
      </c>
      <c r="J37" s="99">
        <v>140400.02</v>
      </c>
      <c r="K37" s="99">
        <v>0</v>
      </c>
      <c r="L37" s="99">
        <v>0</v>
      </c>
      <c r="M37" s="99">
        <f>SUM(N37:Q37)</f>
        <v>0</v>
      </c>
      <c r="N37" s="99">
        <v>0</v>
      </c>
      <c r="O37" s="99">
        <v>0</v>
      </c>
      <c r="P37" s="99">
        <v>0</v>
      </c>
      <c r="Q37" s="99">
        <v>0</v>
      </c>
    </row>
    <row r="38" spans="1:17" ht="10.5" customHeight="1">
      <c r="A38" s="101"/>
      <c r="B38" s="93" t="s">
        <v>92</v>
      </c>
      <c r="C38" s="94"/>
      <c r="D38" s="94"/>
      <c r="E38" s="96">
        <f>SUM(F38:G38)</f>
        <v>0</v>
      </c>
      <c r="F38" s="96"/>
      <c r="G38" s="96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101"/>
      <c r="B39" s="93" t="s">
        <v>93</v>
      </c>
      <c r="C39" s="94"/>
      <c r="D39" s="94"/>
      <c r="E39" s="96">
        <f>SUM(F39:G39)</f>
        <v>0</v>
      </c>
      <c r="F39" s="96"/>
      <c r="G39" s="96">
        <v>0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2.75">
      <c r="A40" s="101"/>
      <c r="B40" s="100" t="s">
        <v>150</v>
      </c>
      <c r="C40" s="94"/>
      <c r="D40" s="98"/>
      <c r="E40" s="96">
        <f>SUM(F40:G40)</f>
        <v>0</v>
      </c>
      <c r="F40" s="97"/>
      <c r="G40" s="97">
        <v>0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2.75">
      <c r="A41" s="92" t="s">
        <v>155</v>
      </c>
      <c r="B41" s="93" t="s">
        <v>143</v>
      </c>
      <c r="C41" s="94" t="s">
        <v>156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12.75">
      <c r="A42" s="92"/>
      <c r="B42" s="93" t="s">
        <v>145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t="12.75">
      <c r="A43" s="92"/>
      <c r="B43" s="93" t="s">
        <v>146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ht="12.75">
      <c r="A44" s="92"/>
      <c r="B44" s="93" t="s">
        <v>147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t="12.75">
      <c r="A45" s="92"/>
      <c r="B45" s="93" t="s">
        <v>148</v>
      </c>
      <c r="C45" s="94"/>
      <c r="D45" s="94"/>
      <c r="E45" s="96">
        <f>SUM(E46:E49)</f>
        <v>6000000</v>
      </c>
      <c r="F45" s="96">
        <f>SUM(F46:F49)</f>
        <v>2520207</v>
      </c>
      <c r="G45" s="96">
        <f>SUM(G46:G49)</f>
        <v>3479793</v>
      </c>
      <c r="H45" s="97">
        <f>SUM(I45,M45)</f>
        <v>2558659.31</v>
      </c>
      <c r="I45" s="97">
        <f>SUM(J45:L45)</f>
        <v>672025</v>
      </c>
      <c r="J45" s="97">
        <f>SUM(J46)</f>
        <v>636654</v>
      </c>
      <c r="K45" s="97">
        <f>SUM(K46)</f>
        <v>0</v>
      </c>
      <c r="L45" s="97">
        <f>SUM(L46)</f>
        <v>35371</v>
      </c>
      <c r="M45" s="97">
        <f>SUM(N45:Q45)</f>
        <v>1886634.31</v>
      </c>
      <c r="N45" s="97">
        <f>SUM(N46)</f>
        <v>0</v>
      </c>
      <c r="O45" s="97">
        <f>SUM(O46)</f>
        <v>0</v>
      </c>
      <c r="P45" s="97">
        <f>SUM(P46)</f>
        <v>0</v>
      </c>
      <c r="Q45" s="97">
        <f>SUM(Q46)</f>
        <v>1886634.31</v>
      </c>
    </row>
    <row r="46" spans="1:17" ht="12.75" customHeight="1">
      <c r="A46" s="92"/>
      <c r="B46" s="93" t="s">
        <v>149</v>
      </c>
      <c r="C46" s="94"/>
      <c r="D46" s="98" t="s">
        <v>41</v>
      </c>
      <c r="E46" s="96">
        <f>SUM(F46:G46)</f>
        <v>2709003</v>
      </c>
      <c r="F46" s="96">
        <v>672025</v>
      </c>
      <c r="G46" s="96">
        <v>2036978</v>
      </c>
      <c r="H46" s="99">
        <f>SUM(I46+M46)</f>
        <v>2558659.31</v>
      </c>
      <c r="I46" s="99">
        <f>SUM(J46:L46)</f>
        <v>672025</v>
      </c>
      <c r="J46" s="99">
        <v>636654</v>
      </c>
      <c r="K46" s="99">
        <v>0</v>
      </c>
      <c r="L46" s="99">
        <v>35371</v>
      </c>
      <c r="M46" s="99">
        <f>SUM(N46:Q46)</f>
        <v>1886634.31</v>
      </c>
      <c r="N46" s="99">
        <v>0</v>
      </c>
      <c r="O46" s="99">
        <v>0</v>
      </c>
      <c r="P46" s="99">
        <v>0</v>
      </c>
      <c r="Q46" s="99">
        <v>1886634.31</v>
      </c>
    </row>
    <row r="47" spans="1:17" ht="10.5" customHeight="1">
      <c r="A47" s="92"/>
      <c r="B47" s="93" t="s">
        <v>92</v>
      </c>
      <c r="C47" s="94"/>
      <c r="D47" s="94"/>
      <c r="E47" s="96">
        <f>SUM(F47:G47)</f>
        <v>1195083</v>
      </c>
      <c r="F47" s="96">
        <v>312511</v>
      </c>
      <c r="G47" s="96">
        <v>882572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2.75">
      <c r="A48" s="92"/>
      <c r="B48" s="93" t="s">
        <v>93</v>
      </c>
      <c r="C48" s="94"/>
      <c r="D48" s="94"/>
      <c r="E48" s="96">
        <f>SUM(F48:G48)</f>
        <v>0</v>
      </c>
      <c r="F48" s="96">
        <v>0</v>
      </c>
      <c r="G48" s="96">
        <v>0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ht="12.75">
      <c r="A49" s="92"/>
      <c r="B49" s="100" t="s">
        <v>150</v>
      </c>
      <c r="C49" s="94"/>
      <c r="D49" s="98"/>
      <c r="E49" s="96">
        <f>SUM(F49:G49)</f>
        <v>2095914</v>
      </c>
      <c r="F49" s="97">
        <v>1535671</v>
      </c>
      <c r="G49" s="97">
        <v>560243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2.75">
      <c r="A50" s="101" t="s">
        <v>157</v>
      </c>
      <c r="B50" s="93" t="s">
        <v>143</v>
      </c>
      <c r="C50" s="94" t="s">
        <v>106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ht="12.75">
      <c r="A51" s="101"/>
      <c r="B51" s="93" t="s">
        <v>145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ht="12.75">
      <c r="A52" s="101"/>
      <c r="B52" s="93" t="s">
        <v>146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ht="12.75">
      <c r="A53" s="101"/>
      <c r="B53" s="93" t="s">
        <v>147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2.75">
      <c r="A54" s="101"/>
      <c r="B54" s="93" t="s">
        <v>148</v>
      </c>
      <c r="C54" s="94"/>
      <c r="D54" s="94"/>
      <c r="E54" s="96">
        <f>SUM(E55:E59)</f>
        <v>10443506</v>
      </c>
      <c r="F54" s="96">
        <f>SUM(F55:F59)</f>
        <v>1695118</v>
      </c>
      <c r="G54" s="96">
        <f>SUM(G55:G58)</f>
        <v>8748388</v>
      </c>
      <c r="H54" s="97">
        <f>SUM(I54,M54)</f>
        <v>5323046</v>
      </c>
      <c r="I54" s="97">
        <f>SUM(J54:L54)</f>
        <v>855066.9099999999</v>
      </c>
      <c r="J54" s="97">
        <f>SUM(J55)</f>
        <v>321066.91</v>
      </c>
      <c r="K54" s="97">
        <f>SUM(K55)</f>
        <v>0</v>
      </c>
      <c r="L54" s="97">
        <f>SUM(L55)</f>
        <v>534000</v>
      </c>
      <c r="M54" s="97">
        <f>SUM(N54:Q54)</f>
        <v>4467979.09</v>
      </c>
      <c r="N54" s="97">
        <f>SUM(N55)</f>
        <v>0</v>
      </c>
      <c r="O54" s="97">
        <f>SUM(O55)</f>
        <v>0</v>
      </c>
      <c r="P54" s="97">
        <f>SUM(P55)</f>
        <v>0</v>
      </c>
      <c r="Q54" s="97">
        <f>SUM(Q55)</f>
        <v>4467979.09</v>
      </c>
    </row>
    <row r="55" spans="1:17" ht="12.75">
      <c r="A55" s="101"/>
      <c r="B55" s="93" t="s">
        <v>149</v>
      </c>
      <c r="C55" s="94"/>
      <c r="D55" s="98">
        <v>70005</v>
      </c>
      <c r="E55" s="96">
        <f>SUM(F55:G55)</f>
        <v>5427900</v>
      </c>
      <c r="F55" s="96">
        <v>863485</v>
      </c>
      <c r="G55" s="96">
        <v>4564415</v>
      </c>
      <c r="H55" s="99">
        <f>SUM(I55+M55)</f>
        <v>5323046</v>
      </c>
      <c r="I55" s="99">
        <f>SUM(J55:L55)</f>
        <v>855066.9099999999</v>
      </c>
      <c r="J55" s="99">
        <v>321066.91</v>
      </c>
      <c r="K55" s="99">
        <v>0</v>
      </c>
      <c r="L55" s="99">
        <v>534000</v>
      </c>
      <c r="M55" s="99">
        <f>SUM(Q55)</f>
        <v>4467979.09</v>
      </c>
      <c r="N55" s="99">
        <v>0</v>
      </c>
      <c r="O55" s="99">
        <v>0</v>
      </c>
      <c r="P55" s="99">
        <v>0</v>
      </c>
      <c r="Q55" s="99">
        <v>4467979.09</v>
      </c>
    </row>
    <row r="56" spans="1:17" ht="12.75">
      <c r="A56" s="101"/>
      <c r="B56" s="93" t="s">
        <v>92</v>
      </c>
      <c r="C56" s="94"/>
      <c r="D56" s="98"/>
      <c r="E56" s="96">
        <f>SUM(F56:G56)</f>
        <v>2445881</v>
      </c>
      <c r="F56" s="96">
        <v>366883</v>
      </c>
      <c r="G56" s="96">
        <v>2078998</v>
      </c>
      <c r="H56" s="99">
        <f>SUM(I56,M56)</f>
        <v>0</v>
      </c>
      <c r="I56" s="99"/>
      <c r="J56" s="99"/>
      <c r="K56" s="99"/>
      <c r="L56" s="99"/>
      <c r="M56" s="99"/>
      <c r="N56" s="99"/>
      <c r="O56" s="99"/>
      <c r="P56" s="99"/>
      <c r="Q56" s="99"/>
    </row>
    <row r="57" spans="1:17" ht="12.75">
      <c r="A57" s="101"/>
      <c r="B57" s="93" t="s">
        <v>93</v>
      </c>
      <c r="C57" s="94"/>
      <c r="D57" s="98"/>
      <c r="E57" s="96">
        <f>SUM(F57:G57)</f>
        <v>2476441</v>
      </c>
      <c r="F57" s="96">
        <v>371466</v>
      </c>
      <c r="G57" s="96">
        <v>2104975</v>
      </c>
      <c r="H57" s="99">
        <f>SUM(I57,M57)</f>
        <v>0</v>
      </c>
      <c r="I57" s="99"/>
      <c r="J57" s="99"/>
      <c r="K57" s="99"/>
      <c r="L57" s="99"/>
      <c r="M57" s="99"/>
      <c r="N57" s="99"/>
      <c r="O57" s="99"/>
      <c r="P57" s="99"/>
      <c r="Q57" s="99"/>
    </row>
    <row r="58" spans="1:17" ht="12.75">
      <c r="A58" s="101"/>
      <c r="B58" s="100" t="s">
        <v>150</v>
      </c>
      <c r="C58" s="94"/>
      <c r="D58" s="98"/>
      <c r="E58" s="97">
        <f>SUM(F58:G58)</f>
        <v>24400</v>
      </c>
      <c r="F58" s="97">
        <v>24400</v>
      </c>
      <c r="G58" s="97">
        <v>0</v>
      </c>
      <c r="H58" s="99">
        <f>SUM(I58,M58)</f>
        <v>0</v>
      </c>
      <c r="I58" s="99"/>
      <c r="J58" s="99"/>
      <c r="K58" s="99"/>
      <c r="L58" s="99"/>
      <c r="M58" s="99"/>
      <c r="N58" s="99"/>
      <c r="O58" s="99"/>
      <c r="P58" s="99"/>
      <c r="Q58" s="99"/>
    </row>
    <row r="59" spans="1:17" ht="12.75">
      <c r="A59" s="101" t="s">
        <v>158</v>
      </c>
      <c r="B59" s="100" t="s">
        <v>159</v>
      </c>
      <c r="C59" s="94"/>
      <c r="D59" s="98"/>
      <c r="E59" s="97">
        <f>SUM(F59:G59)</f>
        <v>68884</v>
      </c>
      <c r="F59" s="97">
        <v>68884</v>
      </c>
      <c r="G59" s="97">
        <v>0</v>
      </c>
      <c r="H59" s="99">
        <f>SUM(I59,M59)</f>
        <v>0</v>
      </c>
      <c r="I59" s="99"/>
      <c r="J59" s="99"/>
      <c r="K59" s="99"/>
      <c r="L59" s="99"/>
      <c r="M59" s="99"/>
      <c r="N59" s="99"/>
      <c r="O59" s="99"/>
      <c r="P59" s="99"/>
      <c r="Q59" s="99"/>
    </row>
    <row r="60" spans="1:17" ht="12.75">
      <c r="A60" s="101"/>
      <c r="B60" s="93" t="s">
        <v>143</v>
      </c>
      <c r="C60" s="94" t="s">
        <v>107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2.75">
      <c r="A61" s="101"/>
      <c r="B61" s="93" t="s">
        <v>145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12.75">
      <c r="A62" s="101"/>
      <c r="B62" s="93" t="s">
        <v>146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ht="12.75">
      <c r="A63" s="101"/>
      <c r="B63" s="93" t="s">
        <v>147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1:17" ht="12.75">
      <c r="A64" s="101"/>
      <c r="B64" s="93" t="s">
        <v>148</v>
      </c>
      <c r="C64" s="94"/>
      <c r="D64" s="98"/>
      <c r="E64" s="97">
        <f>SUM(E65:E69)</f>
        <v>7985512</v>
      </c>
      <c r="F64" s="97">
        <f>SUM(F65:F69)</f>
        <v>1772838</v>
      </c>
      <c r="G64" s="97">
        <f>SUM(G65:G69)</f>
        <v>6212674</v>
      </c>
      <c r="H64" s="99">
        <f>SUM(H65)</f>
        <v>2905951</v>
      </c>
      <c r="I64" s="99">
        <f>SUM(I65)</f>
        <v>922001.73</v>
      </c>
      <c r="J64" s="99">
        <f>SUM(J65)</f>
        <v>439485</v>
      </c>
      <c r="K64" s="99">
        <f>SUM(K65)</f>
        <v>0</v>
      </c>
      <c r="L64" s="99">
        <f>SUM(L65)</f>
        <v>482516.73</v>
      </c>
      <c r="M64" s="99">
        <f>SUM(M65)</f>
        <v>1983949.27</v>
      </c>
      <c r="N64" s="99">
        <f>SUM(N65)</f>
        <v>0</v>
      </c>
      <c r="O64" s="99">
        <f>SUM(O65)</f>
        <v>0</v>
      </c>
      <c r="P64" s="99">
        <f>SUM(P65)</f>
        <v>0</v>
      </c>
      <c r="Q64" s="99">
        <f>SUM(Q65)</f>
        <v>1983949.27</v>
      </c>
    </row>
    <row r="65" spans="1:17" ht="12.75">
      <c r="A65" s="101"/>
      <c r="B65" s="93" t="s">
        <v>149</v>
      </c>
      <c r="C65" s="94"/>
      <c r="D65" s="98">
        <v>70005</v>
      </c>
      <c r="E65" s="97">
        <f>SUM(F65:G65)</f>
        <v>2965739</v>
      </c>
      <c r="F65" s="97">
        <v>926162</v>
      </c>
      <c r="G65" s="97">
        <v>2039577</v>
      </c>
      <c r="H65" s="99">
        <f>SUM(I65,M65)</f>
        <v>2905951</v>
      </c>
      <c r="I65" s="99">
        <f>SUM(J65:L65)</f>
        <v>922001.73</v>
      </c>
      <c r="J65" s="99">
        <v>439485</v>
      </c>
      <c r="K65" s="99">
        <v>0</v>
      </c>
      <c r="L65" s="99">
        <v>482516.73</v>
      </c>
      <c r="M65" s="99">
        <f>SUM(N65,Q65)</f>
        <v>1983949.27</v>
      </c>
      <c r="N65" s="99">
        <v>0</v>
      </c>
      <c r="O65" s="99">
        <v>0</v>
      </c>
      <c r="P65" s="99">
        <v>0</v>
      </c>
      <c r="Q65" s="99">
        <v>1983949.27</v>
      </c>
    </row>
    <row r="66" spans="1:17" ht="12.75">
      <c r="A66" s="101"/>
      <c r="B66" s="93" t="s">
        <v>92</v>
      </c>
      <c r="C66" s="94"/>
      <c r="D66" s="98"/>
      <c r="E66" s="97">
        <f>SUM(F66:G66)</f>
        <v>2447740</v>
      </c>
      <c r="F66" s="97">
        <v>367161</v>
      </c>
      <c r="G66" s="97">
        <v>2080579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1:17" ht="12.75">
      <c r="A67" s="101"/>
      <c r="B67" s="93" t="s">
        <v>93</v>
      </c>
      <c r="C67" s="94"/>
      <c r="D67" s="98"/>
      <c r="E67" s="97">
        <f>SUM(F67:G67)</f>
        <v>2453299</v>
      </c>
      <c r="F67" s="97">
        <v>360781</v>
      </c>
      <c r="G67" s="97">
        <v>2092518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1:17" ht="12.75">
      <c r="A68" s="101"/>
      <c r="B68" s="100" t="s">
        <v>150</v>
      </c>
      <c r="C68" s="94"/>
      <c r="D68" s="98"/>
      <c r="E68" s="97">
        <f>SUM(F68:G68)</f>
        <v>28560</v>
      </c>
      <c r="F68" s="97">
        <v>28560</v>
      </c>
      <c r="G68" s="97">
        <v>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1:17" ht="12.75">
      <c r="A69" s="101"/>
      <c r="B69" s="100" t="s">
        <v>159</v>
      </c>
      <c r="C69" s="94"/>
      <c r="D69" s="98"/>
      <c r="E69" s="97">
        <f>SUM(F69:G69)</f>
        <v>90174</v>
      </c>
      <c r="F69" s="97">
        <v>90174</v>
      </c>
      <c r="G69" s="97">
        <v>0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1:17" ht="12.75">
      <c r="A70" s="101" t="s">
        <v>160</v>
      </c>
      <c r="B70" s="93" t="s">
        <v>143</v>
      </c>
      <c r="C70" s="94" t="s">
        <v>108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1:17" ht="12.75">
      <c r="A71" s="101"/>
      <c r="B71" s="93" t="s">
        <v>145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ht="12.75">
      <c r="A72" s="101"/>
      <c r="B72" s="93" t="s">
        <v>146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ht="12.75">
      <c r="A73" s="101"/>
      <c r="B73" s="93" t="s">
        <v>147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ht="12.75">
      <c r="A74" s="101"/>
      <c r="B74" s="93" t="s">
        <v>148</v>
      </c>
      <c r="C74" s="94"/>
      <c r="D74" s="98"/>
      <c r="E74" s="97">
        <f>SUM(E75:E79)</f>
        <v>22532072</v>
      </c>
      <c r="F74" s="97">
        <f>SUM(F75:F79)</f>
        <v>3074408</v>
      </c>
      <c r="G74" s="97">
        <f>SUM(G75:G79)</f>
        <v>19457664</v>
      </c>
      <c r="H74" s="99">
        <f>SUM(H75)</f>
        <v>3129831.2</v>
      </c>
      <c r="I74" s="99">
        <f>SUM(I75)</f>
        <v>1821695.5</v>
      </c>
      <c r="J74" s="99">
        <f>SUM(J75)</f>
        <v>1354514</v>
      </c>
      <c r="K74" s="99">
        <f>SUM(K75)</f>
        <v>0</v>
      </c>
      <c r="L74" s="99">
        <f>SUM(L75)</f>
        <v>467181.5</v>
      </c>
      <c r="M74" s="99">
        <f>SUM(M75)</f>
        <v>1308135.7</v>
      </c>
      <c r="N74" s="99">
        <f>SUM(N75)</f>
        <v>0</v>
      </c>
      <c r="O74" s="99">
        <f>SUM(O75)</f>
        <v>0</v>
      </c>
      <c r="P74" s="99">
        <f>SUM(P75)</f>
        <v>0</v>
      </c>
      <c r="Q74" s="99">
        <f>SUM(Q75)</f>
        <v>1308135.7</v>
      </c>
    </row>
    <row r="75" spans="1:17" ht="12.75">
      <c r="A75" s="101"/>
      <c r="B75" s="93" t="s">
        <v>149</v>
      </c>
      <c r="C75" s="94"/>
      <c r="D75" s="98">
        <v>70005</v>
      </c>
      <c r="E75" s="97">
        <f>SUM(F75:G75)</f>
        <v>6874106</v>
      </c>
      <c r="F75" s="97">
        <v>1821696</v>
      </c>
      <c r="G75" s="97">
        <v>5052410</v>
      </c>
      <c r="H75" s="99">
        <f>SUM(I75,M75)</f>
        <v>3129831.2</v>
      </c>
      <c r="I75" s="99">
        <f>SUM(J75:L75)</f>
        <v>1821695.5</v>
      </c>
      <c r="J75" s="99">
        <v>1354514</v>
      </c>
      <c r="K75" s="99">
        <v>0</v>
      </c>
      <c r="L75" s="99">
        <v>467181.5</v>
      </c>
      <c r="M75" s="99">
        <f>SUM(N75,Q75)</f>
        <v>1308135.7</v>
      </c>
      <c r="N75" s="99">
        <v>0</v>
      </c>
      <c r="O75" s="99">
        <v>0</v>
      </c>
      <c r="P75" s="99">
        <v>0</v>
      </c>
      <c r="Q75" s="99">
        <v>1308135.7</v>
      </c>
    </row>
    <row r="76" spans="1:17" ht="12.75">
      <c r="A76" s="101"/>
      <c r="B76" s="93" t="s">
        <v>92</v>
      </c>
      <c r="C76" s="94"/>
      <c r="D76" s="98"/>
      <c r="E76" s="97">
        <f>SUM(F76,G76)</f>
        <v>7179654</v>
      </c>
      <c r="F76" s="97">
        <v>76948</v>
      </c>
      <c r="G76" s="97">
        <v>7102706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2.75">
      <c r="A77" s="101"/>
      <c r="B77" s="93" t="s">
        <v>93</v>
      </c>
      <c r="C77" s="94"/>
      <c r="D77" s="98"/>
      <c r="E77" s="97">
        <f>SUM(F77:G77)</f>
        <v>7983464</v>
      </c>
      <c r="F77" s="97">
        <v>680916</v>
      </c>
      <c r="G77" s="97">
        <v>7302548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2.75">
      <c r="A78" s="101"/>
      <c r="B78" s="100" t="s">
        <v>150</v>
      </c>
      <c r="C78" s="94"/>
      <c r="D78" s="98"/>
      <c r="E78" s="97">
        <f>SUM(F78:G78)</f>
        <v>32818</v>
      </c>
      <c r="F78" s="97">
        <v>32818</v>
      </c>
      <c r="G78" s="97">
        <v>0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1:17" ht="12.75">
      <c r="A79" s="101"/>
      <c r="B79" s="100" t="s">
        <v>159</v>
      </c>
      <c r="C79" s="94"/>
      <c r="D79" s="98"/>
      <c r="E79" s="97">
        <f>SUM(F79:G79)</f>
        <v>462030</v>
      </c>
      <c r="F79" s="97">
        <v>462030</v>
      </c>
      <c r="G79" s="97">
        <v>0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1:17" ht="12.75">
      <c r="A80" s="101" t="s">
        <v>161</v>
      </c>
      <c r="B80" s="93" t="s">
        <v>143</v>
      </c>
      <c r="C80" s="94" t="s">
        <v>162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1:17" ht="12.75">
      <c r="A81" s="101"/>
      <c r="B81" s="93" t="s">
        <v>145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7" ht="12.75">
      <c r="A82" s="101"/>
      <c r="B82" s="93" t="s">
        <v>146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7" ht="12.75">
      <c r="A83" s="101"/>
      <c r="B83" s="93" t="s">
        <v>147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1:17" ht="12.75">
      <c r="A84" s="101"/>
      <c r="B84" s="93" t="s">
        <v>148</v>
      </c>
      <c r="C84" s="94"/>
      <c r="D84" s="94"/>
      <c r="E84" s="96">
        <f>SUM(E85:E88)</f>
        <v>860000</v>
      </c>
      <c r="F84" s="96">
        <f>SUM(F85:F88)</f>
        <v>460000</v>
      </c>
      <c r="G84" s="96">
        <f>SUM(G85:G88)</f>
        <v>400000</v>
      </c>
      <c r="H84" s="97">
        <f>SUM(I84,M84)</f>
        <v>60000</v>
      </c>
      <c r="I84" s="97">
        <f>SUM(J84:L84)</f>
        <v>60000</v>
      </c>
      <c r="J84" s="97">
        <f>SUM(J85)</f>
        <v>0</v>
      </c>
      <c r="K84" s="97">
        <f>SUM(K85)</f>
        <v>0</v>
      </c>
      <c r="L84" s="97">
        <f>SUM(L85)</f>
        <v>60000</v>
      </c>
      <c r="M84" s="97">
        <f>SUM(N84:Q84)</f>
        <v>0</v>
      </c>
      <c r="N84" s="97">
        <f>SUM(N85)</f>
        <v>0</v>
      </c>
      <c r="O84" s="97">
        <f>SUM(O85)</f>
        <v>0</v>
      </c>
      <c r="P84" s="97">
        <f>SUM(P85)</f>
        <v>0</v>
      </c>
      <c r="Q84" s="97">
        <f>SUM(Q85)</f>
        <v>0</v>
      </c>
    </row>
    <row r="85" spans="1:17" ht="12.75">
      <c r="A85" s="101"/>
      <c r="B85" s="93" t="s">
        <v>149</v>
      </c>
      <c r="C85" s="94"/>
      <c r="D85" s="98">
        <v>70005</v>
      </c>
      <c r="E85" s="96">
        <f>SUM(F85:G85)</f>
        <v>60000</v>
      </c>
      <c r="F85" s="96">
        <v>60000</v>
      </c>
      <c r="G85" s="96">
        <f>M85</f>
        <v>0</v>
      </c>
      <c r="H85" s="99">
        <f>SUM(I85+M85)</f>
        <v>60000</v>
      </c>
      <c r="I85" s="99">
        <f>SUM(J85:L85)</f>
        <v>60000</v>
      </c>
      <c r="J85" s="99">
        <v>0</v>
      </c>
      <c r="K85" s="99">
        <v>0</v>
      </c>
      <c r="L85" s="99">
        <v>60000</v>
      </c>
      <c r="M85" s="99">
        <f>SUM(N85:Q85)</f>
        <v>0</v>
      </c>
      <c r="N85" s="99">
        <v>0</v>
      </c>
      <c r="O85" s="99">
        <v>0</v>
      </c>
      <c r="P85" s="99">
        <v>0</v>
      </c>
      <c r="Q85" s="99">
        <v>0</v>
      </c>
    </row>
    <row r="86" spans="1:17" ht="12.75">
      <c r="A86" s="101"/>
      <c r="B86" s="93" t="s">
        <v>92</v>
      </c>
      <c r="C86" s="94"/>
      <c r="D86" s="94"/>
      <c r="E86" s="96">
        <f>SUM(F86:G86)</f>
        <v>800000</v>
      </c>
      <c r="F86" s="96">
        <v>400000</v>
      </c>
      <c r="G86" s="102">
        <v>400000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1:17" ht="12.75">
      <c r="A87" s="101"/>
      <c r="B87" s="93" t="s">
        <v>93</v>
      </c>
      <c r="C87" s="94"/>
      <c r="D87" s="94"/>
      <c r="E87" s="96">
        <f>SUM(F87:G87)</f>
        <v>0</v>
      </c>
      <c r="F87" s="96">
        <v>0</v>
      </c>
      <c r="G87" s="96">
        <v>0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ht="12.75">
      <c r="A88" s="101"/>
      <c r="B88" s="100" t="s">
        <v>150</v>
      </c>
      <c r="C88" s="94"/>
      <c r="D88" s="98"/>
      <c r="E88" s="96">
        <f>SUM(F88:G88)</f>
        <v>0</v>
      </c>
      <c r="F88" s="97"/>
      <c r="G88" s="97">
        <v>0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1:17" ht="12.75">
      <c r="A89" s="92" t="s">
        <v>163</v>
      </c>
      <c r="B89" s="93" t="s">
        <v>143</v>
      </c>
      <c r="C89" s="94" t="s">
        <v>109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t="12.75">
      <c r="A90" s="92"/>
      <c r="B90" s="93" t="s">
        <v>145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ht="12.75">
      <c r="A91" s="92"/>
      <c r="B91" s="93" t="s">
        <v>146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t="12.75">
      <c r="A92" s="92"/>
      <c r="B92" s="93" t="s">
        <v>147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ht="12.75">
      <c r="A93" s="92"/>
      <c r="B93" s="93" t="s">
        <v>148</v>
      </c>
      <c r="C93" s="94"/>
      <c r="D93" s="94"/>
      <c r="E93" s="96">
        <f>SUM(E94:E97)</f>
        <v>730000</v>
      </c>
      <c r="F93" s="96">
        <f>SUM(F94:F97)</f>
        <v>562800</v>
      </c>
      <c r="G93" s="96">
        <f>SUM(G94:G97)</f>
        <v>167200</v>
      </c>
      <c r="H93" s="97">
        <f>SUM(I93,M93)</f>
        <v>593684</v>
      </c>
      <c r="I93" s="97">
        <f>SUM(J93:L93)</f>
        <v>426543</v>
      </c>
      <c r="J93" s="97">
        <f>SUM(J94)</f>
        <v>304771</v>
      </c>
      <c r="K93" s="97">
        <f>SUM(K94)</f>
        <v>0</v>
      </c>
      <c r="L93" s="97">
        <f>SUM(L94)</f>
        <v>121772</v>
      </c>
      <c r="M93" s="97">
        <f>SUM(N93:Q93)</f>
        <v>167141</v>
      </c>
      <c r="N93" s="97">
        <f>SUM(N94)</f>
        <v>0</v>
      </c>
      <c r="O93" s="97">
        <f>SUM(O94)</f>
        <v>0</v>
      </c>
      <c r="P93" s="97">
        <f>SUM(P94)</f>
        <v>0</v>
      </c>
      <c r="Q93" s="97">
        <f>SUM(Q94)</f>
        <v>167141</v>
      </c>
    </row>
    <row r="94" spans="1:17" ht="12.75">
      <c r="A94" s="92"/>
      <c r="B94" s="93" t="s">
        <v>149</v>
      </c>
      <c r="C94" s="94"/>
      <c r="D94" s="98">
        <v>70005</v>
      </c>
      <c r="E94" s="96">
        <f>SUM(F94:G94)</f>
        <v>607624</v>
      </c>
      <c r="F94" s="96">
        <v>440424</v>
      </c>
      <c r="G94" s="96">
        <v>167200</v>
      </c>
      <c r="H94" s="99">
        <f>SUM(I94+M94)</f>
        <v>593684</v>
      </c>
      <c r="I94" s="99">
        <f>SUM(J94:L94)</f>
        <v>426543</v>
      </c>
      <c r="J94" s="99">
        <v>304771</v>
      </c>
      <c r="K94" s="99">
        <v>0</v>
      </c>
      <c r="L94" s="99">
        <v>121772</v>
      </c>
      <c r="M94" s="99">
        <f>SUM(N94:Q94)</f>
        <v>167141</v>
      </c>
      <c r="N94" s="99">
        <v>0</v>
      </c>
      <c r="O94" s="99">
        <v>0</v>
      </c>
      <c r="P94" s="99">
        <v>0</v>
      </c>
      <c r="Q94" s="99">
        <v>167141</v>
      </c>
    </row>
    <row r="95" spans="1:17" ht="12.75">
      <c r="A95" s="92"/>
      <c r="B95" s="93" t="s">
        <v>92</v>
      </c>
      <c r="C95" s="94"/>
      <c r="D95" s="94"/>
      <c r="E95" s="96">
        <f>SUM(F95:G95)</f>
        <v>0</v>
      </c>
      <c r="F95" s="96">
        <v>0</v>
      </c>
      <c r="G95" s="96">
        <v>0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ht="12.75">
      <c r="A96" s="92"/>
      <c r="B96" s="93" t="s">
        <v>93</v>
      </c>
      <c r="C96" s="94">
        <f>SUM(D96:E96)</f>
        <v>0</v>
      </c>
      <c r="D96" s="98">
        <f>SUM(E96:F96)</f>
        <v>0</v>
      </c>
      <c r="E96" s="96">
        <f>SUM(F96:G96)</f>
        <v>0</v>
      </c>
      <c r="F96" s="96">
        <v>0</v>
      </c>
      <c r="G96" s="96">
        <v>0</v>
      </c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ht="12.75">
      <c r="A97" s="92"/>
      <c r="B97" s="100" t="s">
        <v>150</v>
      </c>
      <c r="C97" s="94"/>
      <c r="D97" s="98"/>
      <c r="E97" s="96">
        <f>SUM(F97:G97)</f>
        <v>122376</v>
      </c>
      <c r="F97" s="97">
        <v>122376</v>
      </c>
      <c r="G97" s="97">
        <v>0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1:17" ht="12.75">
      <c r="A98" s="101" t="s">
        <v>164</v>
      </c>
      <c r="B98" s="93" t="s">
        <v>143</v>
      </c>
      <c r="C98" s="94" t="s">
        <v>110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ht="12.75">
      <c r="A99" s="101"/>
      <c r="B99" s="93" t="s">
        <v>145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ht="12.75">
      <c r="A100" s="101"/>
      <c r="B100" s="93" t="s">
        <v>146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ht="12.75">
      <c r="A101" s="101"/>
      <c r="B101" s="93" t="s">
        <v>147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1:17" ht="12.75">
      <c r="A102" s="101"/>
      <c r="B102" s="93" t="s">
        <v>148</v>
      </c>
      <c r="C102" s="94"/>
      <c r="D102" s="94"/>
      <c r="E102" s="96">
        <f>SUM(E103:E106)</f>
        <v>1500000</v>
      </c>
      <c r="F102" s="96">
        <f>SUM(F103:F106)</f>
        <v>1000000</v>
      </c>
      <c r="G102" s="96">
        <f>SUM(G103:G106)</f>
        <v>500000</v>
      </c>
      <c r="H102" s="97">
        <f>SUM(I102,M102)</f>
        <v>450211.99</v>
      </c>
      <c r="I102" s="97">
        <f>SUM(J102:L102)</f>
        <v>450211.99</v>
      </c>
      <c r="J102" s="97">
        <f>SUM(J103)</f>
        <v>440000</v>
      </c>
      <c r="K102" s="97">
        <f>SUM(K103)</f>
        <v>0</v>
      </c>
      <c r="L102" s="97">
        <f>SUM(L103)</f>
        <v>10211.99</v>
      </c>
      <c r="M102" s="97">
        <f>SUM(N102:Q102)</f>
        <v>0</v>
      </c>
      <c r="N102" s="97">
        <f>SUM(N103)</f>
        <v>0</v>
      </c>
      <c r="O102" s="97">
        <f>SUM(O103)</f>
        <v>0</v>
      </c>
      <c r="P102" s="97">
        <f>SUM(P103)</f>
        <v>0</v>
      </c>
      <c r="Q102" s="97">
        <f>SUM(Q103)</f>
        <v>0</v>
      </c>
    </row>
    <row r="103" spans="1:17" ht="12.75">
      <c r="A103" s="101"/>
      <c r="B103" s="93" t="s">
        <v>149</v>
      </c>
      <c r="C103" s="94"/>
      <c r="D103" s="98">
        <v>70005</v>
      </c>
      <c r="E103" s="96">
        <f>SUM(F103:G103)</f>
        <v>475106</v>
      </c>
      <c r="F103" s="96">
        <v>475106</v>
      </c>
      <c r="G103" s="96">
        <f>M103</f>
        <v>0</v>
      </c>
      <c r="H103" s="99">
        <f>SUM(I103+M103)</f>
        <v>450211.99</v>
      </c>
      <c r="I103" s="99">
        <f>SUM(J103:L103)</f>
        <v>450211.99</v>
      </c>
      <c r="J103" s="99">
        <v>440000</v>
      </c>
      <c r="K103" s="99">
        <v>0</v>
      </c>
      <c r="L103" s="99">
        <v>10211.99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</row>
    <row r="104" spans="1:17" ht="12.75">
      <c r="A104" s="101"/>
      <c r="B104" s="93" t="s">
        <v>92</v>
      </c>
      <c r="C104" s="94"/>
      <c r="D104" s="94"/>
      <c r="E104" s="96">
        <f>SUM(F104:G104)</f>
        <v>1000000</v>
      </c>
      <c r="F104" s="96">
        <v>500000</v>
      </c>
      <c r="G104" s="96">
        <v>500000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1:17" ht="12.75">
      <c r="A105" s="101"/>
      <c r="B105" s="93" t="s">
        <v>93</v>
      </c>
      <c r="C105" s="94"/>
      <c r="D105" s="94"/>
      <c r="E105" s="96">
        <f>SUM(F105:G105)</f>
        <v>0</v>
      </c>
      <c r="F105" s="96">
        <v>0</v>
      </c>
      <c r="G105" s="96">
        <v>0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1:17" ht="12.75">
      <c r="A106" s="101"/>
      <c r="B106" s="100" t="s">
        <v>150</v>
      </c>
      <c r="C106" s="94"/>
      <c r="D106" s="98"/>
      <c r="E106" s="96">
        <f>SUM(F106:G106)</f>
        <v>24894</v>
      </c>
      <c r="F106" s="97">
        <v>24894</v>
      </c>
      <c r="G106" s="97">
        <v>0</v>
      </c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1:17" ht="12.75" customHeight="1">
      <c r="A107" s="92" t="s">
        <v>165</v>
      </c>
      <c r="B107" s="100" t="s">
        <v>143</v>
      </c>
      <c r="C107" s="94" t="s">
        <v>118</v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1:17" ht="12.75" customHeight="1">
      <c r="A108" s="92"/>
      <c r="B108" s="100" t="s">
        <v>145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1:17" ht="12.75">
      <c r="A109" s="92"/>
      <c r="B109" s="100" t="s">
        <v>146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1:17" ht="12.75">
      <c r="A110" s="92"/>
      <c r="B110" s="100" t="s">
        <v>147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ht="12.75">
      <c r="A111" s="92"/>
      <c r="B111" s="100" t="s">
        <v>148</v>
      </c>
      <c r="C111" s="94"/>
      <c r="D111" s="98"/>
      <c r="E111" s="103">
        <f>SUM(E112:E114)</f>
        <v>2000000</v>
      </c>
      <c r="F111" s="103">
        <f>SUM(F112:F114)</f>
        <v>300000</v>
      </c>
      <c r="G111" s="103">
        <f>SUM(G112:G114)</f>
        <v>1700000</v>
      </c>
      <c r="H111" s="99">
        <f>SUM(H112)</f>
        <v>150000</v>
      </c>
      <c r="I111" s="99">
        <f>SUM(I112)</f>
        <v>150000</v>
      </c>
      <c r="J111" s="99">
        <f>SUM(J112)</f>
        <v>150000</v>
      </c>
      <c r="K111" s="99">
        <f>SUM(K112)</f>
        <v>0</v>
      </c>
      <c r="L111" s="99">
        <f>SUM(L112)</f>
        <v>0</v>
      </c>
      <c r="M111" s="99">
        <f>SUM(M112)</f>
        <v>0</v>
      </c>
      <c r="N111" s="99">
        <v>0</v>
      </c>
      <c r="O111" s="99">
        <v>0</v>
      </c>
      <c r="P111" s="99">
        <v>0</v>
      </c>
      <c r="Q111" s="99">
        <f>SUM(Q112)</f>
        <v>0</v>
      </c>
    </row>
    <row r="112" spans="1:17" ht="12.75">
      <c r="A112" s="92"/>
      <c r="B112" s="100" t="s">
        <v>149</v>
      </c>
      <c r="C112" s="94"/>
      <c r="D112" s="98">
        <v>92195</v>
      </c>
      <c r="E112" s="103">
        <f>SUM(F112,G112)</f>
        <v>1000000</v>
      </c>
      <c r="F112" s="103">
        <v>150000</v>
      </c>
      <c r="G112" s="103">
        <v>850000</v>
      </c>
      <c r="H112" s="99">
        <f>SUM(I112,M112)</f>
        <v>150000</v>
      </c>
      <c r="I112" s="99">
        <f>SUM(J112)</f>
        <v>150000</v>
      </c>
      <c r="J112" s="99">
        <v>150000</v>
      </c>
      <c r="K112" s="99">
        <v>0</v>
      </c>
      <c r="L112" s="99">
        <v>0</v>
      </c>
      <c r="M112" s="99">
        <f>Q112</f>
        <v>0</v>
      </c>
      <c r="N112" s="99">
        <v>0</v>
      </c>
      <c r="O112" s="99">
        <v>0</v>
      </c>
      <c r="P112" s="99">
        <v>0</v>
      </c>
      <c r="Q112" s="99">
        <v>0</v>
      </c>
    </row>
    <row r="113" spans="1:17" ht="12.75">
      <c r="A113" s="92"/>
      <c r="B113" s="100" t="s">
        <v>92</v>
      </c>
      <c r="C113" s="94"/>
      <c r="D113" s="98"/>
      <c r="E113" s="103">
        <f>SUM(F113,G113)</f>
        <v>1000000</v>
      </c>
      <c r="F113" s="103">
        <v>150000</v>
      </c>
      <c r="G113" s="103">
        <v>850000</v>
      </c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1:17" ht="12.75">
      <c r="A114" s="92"/>
      <c r="B114" s="100" t="s">
        <v>93</v>
      </c>
      <c r="C114" s="94"/>
      <c r="D114" s="98"/>
      <c r="E114" s="97">
        <f>SUM(F114,G114)</f>
        <v>0</v>
      </c>
      <c r="F114" s="97">
        <v>0</v>
      </c>
      <c r="G114" s="97">
        <v>0</v>
      </c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1:17" ht="12.75">
      <c r="A115" s="89">
        <v>2</v>
      </c>
      <c r="B115" s="90" t="s">
        <v>166</v>
      </c>
      <c r="C115" s="91"/>
      <c r="D115" s="91"/>
      <c r="E115" s="91">
        <f>SUM(E120,E129,E138,E147,E156,E165,E174,E183)</f>
        <v>1354585.76</v>
      </c>
      <c r="F115" s="91">
        <f>SUM(F120,F129,F138,F147,F156,F165,F174,F183)</f>
        <v>196707.15</v>
      </c>
      <c r="G115" s="91">
        <f>SUM(G120,G129,G138,G147,G156,G165,G174,G183)</f>
        <v>1157878.61</v>
      </c>
      <c r="H115" s="91">
        <f>SUM(H120,H129,H138,H147,H156,H165,H174,H183)</f>
        <v>586051.28</v>
      </c>
      <c r="I115" s="91">
        <f>SUM(I120,I129,I138,I147,I156,I165,I174,I183)</f>
        <v>104195.75</v>
      </c>
      <c r="J115" s="91">
        <f>SUM(J120,J129,J138,J147,J156,J165,J174,J183)</f>
        <v>0</v>
      </c>
      <c r="K115" s="91">
        <f>SUM(K120,K129,K138,K147,K156,K165,K174,K183)</f>
        <v>0</v>
      </c>
      <c r="L115" s="91">
        <f>SUM(L120,L129,L138,L147,L156,L165,L174,L183)</f>
        <v>104195.75</v>
      </c>
      <c r="M115" s="91">
        <f>SUM(M120,M129,M138,M147,M156,M165,M174,M183)</f>
        <v>481855.52999999997</v>
      </c>
      <c r="N115" s="91">
        <f>SUM(N120,N129,N138,N147,N156,N165,N174,N183)</f>
        <v>0</v>
      </c>
      <c r="O115" s="91">
        <f>SUM(O120,O129,O138,O147,O156,O165,O174,O183)</f>
        <v>0</v>
      </c>
      <c r="P115" s="91">
        <f>SUM(P120,P129,P138,P147,P156,P165,P174,P183)</f>
        <v>0</v>
      </c>
      <c r="Q115" s="91">
        <f>SUM(Q120,Q129,Q138,Q147,Q156,Q165,Q174,Q183)</f>
        <v>481855.52999999997</v>
      </c>
    </row>
    <row r="116" spans="1:17" ht="12.75">
      <c r="A116" s="92" t="s">
        <v>142</v>
      </c>
      <c r="B116" s="93" t="s">
        <v>143</v>
      </c>
      <c r="C116" s="94" t="s">
        <v>167</v>
      </c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1:17" ht="12.75">
      <c r="A117" s="92"/>
      <c r="B117" s="93" t="s">
        <v>145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1:17" ht="12.75">
      <c r="A118" s="92"/>
      <c r="B118" s="93" t="s">
        <v>146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1:17" ht="12.75">
      <c r="A119" s="92"/>
      <c r="B119" s="93" t="s">
        <v>147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1:17" ht="12.75">
      <c r="A120" s="92"/>
      <c r="B120" s="93" t="s">
        <v>148</v>
      </c>
      <c r="C120" s="94"/>
      <c r="D120" s="94"/>
      <c r="E120" s="96">
        <f>SUM(E121:E124)</f>
        <v>21455</v>
      </c>
      <c r="F120" s="96">
        <f>SUM(F121:F124)</f>
        <v>21455</v>
      </c>
      <c r="G120" s="96">
        <f>SUM(G121:G124)</f>
        <v>0</v>
      </c>
      <c r="H120" s="97">
        <f>SUM(I120,M120)</f>
        <v>0</v>
      </c>
      <c r="I120" s="97">
        <f>SUM(J120:L120)</f>
        <v>0</v>
      </c>
      <c r="J120" s="97">
        <f>SUM(J121)</f>
        <v>0</v>
      </c>
      <c r="K120" s="97">
        <f>SUM(K121)</f>
        <v>0</v>
      </c>
      <c r="L120" s="97">
        <f>SUM(L121)</f>
        <v>0</v>
      </c>
      <c r="M120" s="97">
        <f>SUM(N120:Q120)</f>
        <v>0</v>
      </c>
      <c r="N120" s="97">
        <f>SUM(N121)</f>
        <v>0</v>
      </c>
      <c r="O120" s="97">
        <f>SUM(O121)</f>
        <v>0</v>
      </c>
      <c r="P120" s="97">
        <f>SUM(P121)</f>
        <v>0</v>
      </c>
      <c r="Q120" s="97">
        <f>SUM(Q121)</f>
        <v>0</v>
      </c>
    </row>
    <row r="121" spans="1:17" ht="12.75">
      <c r="A121" s="92"/>
      <c r="B121" s="93" t="s">
        <v>149</v>
      </c>
      <c r="C121" s="94"/>
      <c r="D121" s="98">
        <v>63001</v>
      </c>
      <c r="E121" s="96">
        <f>SUM(F121:G121)</f>
        <v>8250</v>
      </c>
      <c r="F121" s="96">
        <v>8250</v>
      </c>
      <c r="G121" s="96">
        <f>SUM(M121)</f>
        <v>0</v>
      </c>
      <c r="H121" s="99">
        <f>SUM(I121+M121)</f>
        <v>0</v>
      </c>
      <c r="I121" s="99">
        <f>SUM(J121:L121)</f>
        <v>0</v>
      </c>
      <c r="J121" s="99">
        <v>0</v>
      </c>
      <c r="K121" s="99">
        <v>0</v>
      </c>
      <c r="L121" s="99">
        <v>0</v>
      </c>
      <c r="M121" s="99">
        <f>SUM(N121:Q121)</f>
        <v>0</v>
      </c>
      <c r="N121" s="99">
        <v>0</v>
      </c>
      <c r="O121" s="99">
        <v>0</v>
      </c>
      <c r="P121" s="99">
        <v>0</v>
      </c>
      <c r="Q121" s="99">
        <v>0</v>
      </c>
    </row>
    <row r="122" spans="1:17" ht="12.75">
      <c r="A122" s="92"/>
      <c r="B122" s="93" t="s">
        <v>92</v>
      </c>
      <c r="C122" s="94"/>
      <c r="D122" s="94"/>
      <c r="E122" s="96">
        <f>SUM(F122:G122)</f>
        <v>9780</v>
      </c>
      <c r="F122" s="96">
        <v>9780</v>
      </c>
      <c r="G122" s="96">
        <v>0</v>
      </c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1:17" ht="12.75">
      <c r="A123" s="92"/>
      <c r="B123" s="93" t="s">
        <v>93</v>
      </c>
      <c r="C123" s="94"/>
      <c r="D123" s="94"/>
      <c r="E123" s="96">
        <f>SUM(F123:G123)</f>
        <v>3425</v>
      </c>
      <c r="F123" s="96">
        <v>3425</v>
      </c>
      <c r="G123" s="96">
        <v>0</v>
      </c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1:17" ht="12.75">
      <c r="A124" s="92"/>
      <c r="B124" s="100" t="s">
        <v>168</v>
      </c>
      <c r="C124" s="94"/>
      <c r="D124" s="98"/>
      <c r="E124" s="103"/>
      <c r="F124" s="103"/>
      <c r="G124" s="103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1:17" ht="12.75">
      <c r="A125" s="92" t="s">
        <v>151</v>
      </c>
      <c r="B125" s="93" t="s">
        <v>143</v>
      </c>
      <c r="C125" s="94" t="s">
        <v>169</v>
      </c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 ht="12.75">
      <c r="A126" s="92"/>
      <c r="B126" s="93" t="s">
        <v>145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12.75">
      <c r="A127" s="92"/>
      <c r="B127" s="93" t="s">
        <v>146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1:17" ht="12.75">
      <c r="A128" s="92"/>
      <c r="B128" s="93" t="s">
        <v>147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1:17" ht="12.75">
      <c r="A129" s="92"/>
      <c r="B129" s="93" t="s">
        <v>148</v>
      </c>
      <c r="C129" s="94"/>
      <c r="D129" s="94"/>
      <c r="E129" s="96">
        <f>SUM(E130:E133)</f>
        <v>9460.76</v>
      </c>
      <c r="F129" s="96">
        <f>SUM(F130:F133)</f>
        <v>1200</v>
      </c>
      <c r="G129" s="96">
        <f>SUM(G130:G133)</f>
        <v>8260.76</v>
      </c>
      <c r="H129" s="97">
        <f>SUM(I129,M129)</f>
        <v>8260.76</v>
      </c>
      <c r="I129" s="97">
        <f>SUM(J129:L129)</f>
        <v>0</v>
      </c>
      <c r="J129" s="97">
        <f>SUM(J130)</f>
        <v>0</v>
      </c>
      <c r="K129" s="97">
        <f>SUM(K130)</f>
        <v>0</v>
      </c>
      <c r="L129" s="97">
        <f>SUM(L130)</f>
        <v>0</v>
      </c>
      <c r="M129" s="97">
        <f>SUM(N129:Q129)</f>
        <v>8260.76</v>
      </c>
      <c r="N129" s="97">
        <f>SUM(N130)</f>
        <v>0</v>
      </c>
      <c r="O129" s="97">
        <f>SUM(O130)</f>
        <v>0</v>
      </c>
      <c r="P129" s="97">
        <f>SUM(P130)</f>
        <v>0</v>
      </c>
      <c r="Q129" s="97">
        <f>SUM(Q130)</f>
        <v>8260.76</v>
      </c>
    </row>
    <row r="130" spans="1:17" ht="12.75">
      <c r="A130" s="92"/>
      <c r="B130" s="93" t="s">
        <v>149</v>
      </c>
      <c r="C130" s="94"/>
      <c r="D130" s="98">
        <v>63003</v>
      </c>
      <c r="E130" s="96">
        <f>SUM(F130:G130)</f>
        <v>9460.76</v>
      </c>
      <c r="F130" s="96">
        <v>1200</v>
      </c>
      <c r="G130" s="96">
        <f>SUM(M130)</f>
        <v>8260.76</v>
      </c>
      <c r="H130" s="99">
        <f>SUM(I130+M130)</f>
        <v>8260.76</v>
      </c>
      <c r="I130" s="99">
        <f>SUM(J130:L130)</f>
        <v>0</v>
      </c>
      <c r="J130" s="99">
        <v>0</v>
      </c>
      <c r="K130" s="99">
        <v>0</v>
      </c>
      <c r="L130" s="99">
        <v>0</v>
      </c>
      <c r="M130" s="99">
        <f>SUM(N130:Q130)</f>
        <v>8260.76</v>
      </c>
      <c r="N130" s="99">
        <v>0</v>
      </c>
      <c r="O130" s="99">
        <v>0</v>
      </c>
      <c r="P130" s="99">
        <v>0</v>
      </c>
      <c r="Q130" s="99">
        <v>8260.76</v>
      </c>
    </row>
    <row r="131" spans="1:17" ht="12.75">
      <c r="A131" s="92"/>
      <c r="B131" s="93" t="s">
        <v>92</v>
      </c>
      <c r="C131" s="94"/>
      <c r="D131" s="94"/>
      <c r="E131" s="96">
        <v>0</v>
      </c>
      <c r="F131" s="96">
        <v>0</v>
      </c>
      <c r="G131" s="96">
        <v>0</v>
      </c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1:17" ht="12.75">
      <c r="A132" s="92"/>
      <c r="B132" s="93" t="s">
        <v>93</v>
      </c>
      <c r="C132" s="94"/>
      <c r="D132" s="94"/>
      <c r="E132" s="96">
        <f>SUM(F132:G132)</f>
        <v>0</v>
      </c>
      <c r="F132" s="96">
        <v>0</v>
      </c>
      <c r="G132" s="96">
        <v>0</v>
      </c>
      <c r="H132" s="99"/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1:17" ht="12.75">
      <c r="A133" s="92"/>
      <c r="B133" s="100" t="s">
        <v>168</v>
      </c>
      <c r="C133" s="94"/>
      <c r="D133" s="98"/>
      <c r="E133" s="96">
        <f>SUM(F133:G133)</f>
        <v>0</v>
      </c>
      <c r="F133" s="97">
        <v>0</v>
      </c>
      <c r="G133" s="97">
        <v>0</v>
      </c>
      <c r="H133" s="99"/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1:17" ht="12.75">
      <c r="A134" s="101" t="s">
        <v>153</v>
      </c>
      <c r="B134" s="93" t="s">
        <v>143</v>
      </c>
      <c r="C134" s="94" t="s">
        <v>170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1:17" ht="12.75">
      <c r="A135" s="101"/>
      <c r="B135" s="93" t="s">
        <v>145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1:17" ht="12.75">
      <c r="A136" s="101"/>
      <c r="B136" s="93" t="s">
        <v>146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1:17" ht="12.75">
      <c r="A137" s="101"/>
      <c r="B137" s="93" t="s">
        <v>147</v>
      </c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1:17" ht="12.75">
      <c r="A138" s="101"/>
      <c r="B138" s="93" t="s">
        <v>148</v>
      </c>
      <c r="C138" s="94"/>
      <c r="D138" s="94"/>
      <c r="E138" s="96">
        <f>SUM(E139:E142)</f>
        <v>40000</v>
      </c>
      <c r="F138" s="96">
        <f>SUM(F139:F142)</f>
        <v>40000</v>
      </c>
      <c r="G138" s="96">
        <f>SUM(G139:G142)</f>
        <v>0</v>
      </c>
      <c r="H138" s="97">
        <f>SUM(I138,M138)</f>
        <v>16938.66</v>
      </c>
      <c r="I138" s="97">
        <f>SUM(J138:L138)</f>
        <v>16938.66</v>
      </c>
      <c r="J138" s="97">
        <f>SUM(J139)</f>
        <v>0</v>
      </c>
      <c r="K138" s="97">
        <f>SUM(K139)</f>
        <v>0</v>
      </c>
      <c r="L138" s="97">
        <f>SUM(L139)</f>
        <v>16938.66</v>
      </c>
      <c r="M138" s="97">
        <f>SUM(N138:Q138)</f>
        <v>0</v>
      </c>
      <c r="N138" s="97">
        <f>SUM(N139)</f>
        <v>0</v>
      </c>
      <c r="O138" s="97">
        <f>SUM(O139)</f>
        <v>0</v>
      </c>
      <c r="P138" s="97">
        <f>SUM(P139)</f>
        <v>0</v>
      </c>
      <c r="Q138" s="97">
        <f>SUM(Q139)</f>
        <v>0</v>
      </c>
    </row>
    <row r="139" spans="1:17" ht="12.75">
      <c r="A139" s="101"/>
      <c r="B139" s="93" t="s">
        <v>149</v>
      </c>
      <c r="C139" s="94"/>
      <c r="D139" s="98">
        <v>75075</v>
      </c>
      <c r="E139" s="96">
        <f>SUM(F139:G139)</f>
        <v>20000</v>
      </c>
      <c r="F139" s="96">
        <v>20000</v>
      </c>
      <c r="G139" s="96">
        <f>SUM(M139)</f>
        <v>0</v>
      </c>
      <c r="H139" s="99">
        <f>SUM(I139+M139)</f>
        <v>16938.66</v>
      </c>
      <c r="I139" s="99">
        <f>SUM(J139:L139)</f>
        <v>16938.66</v>
      </c>
      <c r="J139" s="99">
        <v>0</v>
      </c>
      <c r="K139" s="99">
        <v>0</v>
      </c>
      <c r="L139" s="99">
        <v>16938.66</v>
      </c>
      <c r="M139" s="99">
        <f>SUM(N139:Q139)</f>
        <v>0</v>
      </c>
      <c r="N139" s="99">
        <v>0</v>
      </c>
      <c r="O139" s="99">
        <v>0</v>
      </c>
      <c r="P139" s="99">
        <v>0</v>
      </c>
      <c r="Q139" s="99">
        <v>0</v>
      </c>
    </row>
    <row r="140" spans="1:17" ht="12.75">
      <c r="A140" s="101"/>
      <c r="B140" s="93" t="s">
        <v>92</v>
      </c>
      <c r="C140" s="94"/>
      <c r="D140" s="94"/>
      <c r="E140" s="96">
        <f>SUM(F140:G140)</f>
        <v>20000</v>
      </c>
      <c r="F140" s="96">
        <v>20000</v>
      </c>
      <c r="G140" s="96">
        <v>0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1:17" ht="12.75">
      <c r="A141" s="101"/>
      <c r="B141" s="93" t="s">
        <v>93</v>
      </c>
      <c r="C141" s="94"/>
      <c r="D141" s="94"/>
      <c r="E141" s="96">
        <f>SUM(F141:G141)</f>
        <v>0</v>
      </c>
      <c r="F141" s="96">
        <v>0</v>
      </c>
      <c r="G141" s="96">
        <v>0</v>
      </c>
      <c r="H141" s="99"/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1:17" ht="12.75">
      <c r="A142" s="101"/>
      <c r="B142" s="100" t="s">
        <v>168</v>
      </c>
      <c r="C142" s="94"/>
      <c r="D142" s="98"/>
      <c r="E142" s="96">
        <f>SUM(F142:G142)</f>
        <v>0</v>
      </c>
      <c r="F142" s="97">
        <v>0</v>
      </c>
      <c r="G142" s="97">
        <v>0</v>
      </c>
      <c r="H142" s="99"/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1:17" ht="12.75">
      <c r="A143" s="101" t="s">
        <v>155</v>
      </c>
      <c r="B143" s="93" t="s">
        <v>143</v>
      </c>
      <c r="C143" s="94" t="s">
        <v>171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1:17" ht="12.75">
      <c r="A144" s="101" t="s">
        <v>172</v>
      </c>
      <c r="B144" s="93" t="s">
        <v>145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1:17" ht="12.75">
      <c r="A145" s="101" t="s">
        <v>173</v>
      </c>
      <c r="B145" s="93" t="s">
        <v>146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1:17" ht="12.75">
      <c r="A146" s="101" t="s">
        <v>174</v>
      </c>
      <c r="B146" s="93" t="s">
        <v>147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1:17" ht="12.75">
      <c r="A147" s="101" t="s">
        <v>175</v>
      </c>
      <c r="B147" s="93" t="s">
        <v>148</v>
      </c>
      <c r="C147" s="94"/>
      <c r="D147" s="94"/>
      <c r="E147" s="96">
        <f>SUM(E148:E151)</f>
        <v>63460</v>
      </c>
      <c r="F147" s="96">
        <f>SUM(F148:F151)</f>
        <v>9519</v>
      </c>
      <c r="G147" s="96">
        <f>SUM(G148:G151)</f>
        <v>53941</v>
      </c>
      <c r="H147" s="97">
        <f>SUM(I147,M147)</f>
        <v>61318.99</v>
      </c>
      <c r="I147" s="97">
        <f>SUM(J147:L147)</f>
        <v>9197.81</v>
      </c>
      <c r="J147" s="97">
        <f>SUM(J148)</f>
        <v>0</v>
      </c>
      <c r="K147" s="97">
        <f>SUM(K148)</f>
        <v>0</v>
      </c>
      <c r="L147" s="97">
        <f>SUM(L148)</f>
        <v>9197.81</v>
      </c>
      <c r="M147" s="97">
        <f>SUM(N147:Q147)</f>
        <v>52121.18</v>
      </c>
      <c r="N147" s="97">
        <f>SUM(N148)</f>
        <v>0</v>
      </c>
      <c r="O147" s="97">
        <f>SUM(O148)</f>
        <v>0</v>
      </c>
      <c r="P147" s="97">
        <f>SUM(P148)</f>
        <v>0</v>
      </c>
      <c r="Q147" s="97">
        <f>SUM(Q148)</f>
        <v>52121.18</v>
      </c>
    </row>
    <row r="148" spans="1:17" ht="12.75">
      <c r="A148" s="101" t="s">
        <v>176</v>
      </c>
      <c r="B148" s="93" t="s">
        <v>129</v>
      </c>
      <c r="C148" s="94"/>
      <c r="D148" s="98">
        <v>80195</v>
      </c>
      <c r="E148" s="96">
        <f>SUM(F148:G148)</f>
        <v>63460</v>
      </c>
      <c r="F148" s="96">
        <v>9519</v>
      </c>
      <c r="G148" s="96">
        <v>53941</v>
      </c>
      <c r="H148" s="99">
        <f>SUM(I148+M148)</f>
        <v>61318.99</v>
      </c>
      <c r="I148" s="99">
        <f>SUM(J148:L148)</f>
        <v>9197.81</v>
      </c>
      <c r="J148" s="99">
        <v>0</v>
      </c>
      <c r="K148" s="99">
        <v>0</v>
      </c>
      <c r="L148" s="99">
        <v>9197.81</v>
      </c>
      <c r="M148" s="99">
        <f>SUM(N148:Q148)</f>
        <v>52121.18</v>
      </c>
      <c r="N148" s="99">
        <v>0</v>
      </c>
      <c r="O148" s="99">
        <v>0</v>
      </c>
      <c r="P148" s="99">
        <v>0</v>
      </c>
      <c r="Q148" s="99">
        <v>52121.18</v>
      </c>
    </row>
    <row r="149" spans="1:17" ht="12.75">
      <c r="A149" s="101" t="s">
        <v>177</v>
      </c>
      <c r="B149" s="93" t="s">
        <v>92</v>
      </c>
      <c r="C149" s="94"/>
      <c r="D149" s="94"/>
      <c r="E149" s="96">
        <f>SUM(F149:G149)</f>
        <v>0</v>
      </c>
      <c r="F149" s="96">
        <v>0</v>
      </c>
      <c r="G149" s="96">
        <v>0</v>
      </c>
      <c r="H149" s="99"/>
      <c r="I149" s="99"/>
      <c r="J149" s="99"/>
      <c r="K149" s="99"/>
      <c r="L149" s="99"/>
      <c r="M149" s="99"/>
      <c r="N149" s="99"/>
      <c r="O149" s="99"/>
      <c r="P149" s="99"/>
      <c r="Q149" s="99"/>
    </row>
    <row r="150" spans="1:17" ht="12.75">
      <c r="A150" s="101" t="s">
        <v>178</v>
      </c>
      <c r="B150" s="100" t="s">
        <v>179</v>
      </c>
      <c r="C150" s="94"/>
      <c r="D150" s="94"/>
      <c r="E150" s="96">
        <f>SUM(F150:G150)</f>
        <v>0</v>
      </c>
      <c r="F150" s="96">
        <v>0</v>
      </c>
      <c r="G150" s="96">
        <v>0</v>
      </c>
      <c r="H150" s="99"/>
      <c r="I150" s="99"/>
      <c r="J150" s="99"/>
      <c r="K150" s="99"/>
      <c r="L150" s="99"/>
      <c r="M150" s="99"/>
      <c r="N150" s="99"/>
      <c r="O150" s="99"/>
      <c r="P150" s="99"/>
      <c r="Q150" s="99"/>
    </row>
    <row r="151" spans="1:17" ht="12.75">
      <c r="A151" s="101" t="s">
        <v>180</v>
      </c>
      <c r="B151" s="100" t="s">
        <v>168</v>
      </c>
      <c r="C151" s="94"/>
      <c r="D151" s="98"/>
      <c r="E151" s="96">
        <f>SUM(F151:G151)</f>
        <v>0</v>
      </c>
      <c r="F151" s="97">
        <v>0</v>
      </c>
      <c r="G151" s="97">
        <v>0</v>
      </c>
      <c r="H151" s="99"/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1:17" ht="12.75">
      <c r="A152" s="101" t="s">
        <v>157</v>
      </c>
      <c r="B152" s="93" t="s">
        <v>143</v>
      </c>
      <c r="C152" s="94" t="s">
        <v>181</v>
      </c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1:17" ht="12.75">
      <c r="A153" s="101" t="s">
        <v>172</v>
      </c>
      <c r="B153" s="93" t="s">
        <v>145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1:17" ht="12.75">
      <c r="A154" s="101" t="s">
        <v>173</v>
      </c>
      <c r="B154" s="93" t="s">
        <v>146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1:17" ht="12.75">
      <c r="A155" s="101" t="s">
        <v>174</v>
      </c>
      <c r="B155" s="93" t="s">
        <v>147</v>
      </c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1:17" ht="12.75">
      <c r="A156" s="101" t="s">
        <v>175</v>
      </c>
      <c r="B156" s="93" t="s">
        <v>148</v>
      </c>
      <c r="C156" s="94"/>
      <c r="D156" s="94"/>
      <c r="E156" s="96">
        <f>SUM(E157:E160)</f>
        <v>55480</v>
      </c>
      <c r="F156" s="96">
        <f>SUM(F157:F160)</f>
        <v>7540.4</v>
      </c>
      <c r="G156" s="96">
        <f>SUM(G157:G160)</f>
        <v>47939.6</v>
      </c>
      <c r="H156" s="97">
        <f>SUM(I156,M156)</f>
        <v>55480</v>
      </c>
      <c r="I156" s="97">
        <f>SUM(J156:L156)</f>
        <v>7540.4</v>
      </c>
      <c r="J156" s="97">
        <f>SUM(J157)</f>
        <v>0</v>
      </c>
      <c r="K156" s="97">
        <f>SUM(K157)</f>
        <v>0</v>
      </c>
      <c r="L156" s="97">
        <f>SUM(L157)</f>
        <v>7540.4</v>
      </c>
      <c r="M156" s="97">
        <f>SUM(N156:Q156)</f>
        <v>47939.6</v>
      </c>
      <c r="N156" s="97">
        <f>SUM(N157)</f>
        <v>0</v>
      </c>
      <c r="O156" s="97">
        <f>SUM(O157)</f>
        <v>0</v>
      </c>
      <c r="P156" s="97">
        <f>SUM(P157)</f>
        <v>0</v>
      </c>
      <c r="Q156" s="97">
        <f>SUM(Q157)</f>
        <v>47939.6</v>
      </c>
    </row>
    <row r="157" spans="1:17" ht="12.75">
      <c r="A157" s="101" t="s">
        <v>176</v>
      </c>
      <c r="B157" s="93" t="s">
        <v>129</v>
      </c>
      <c r="C157" s="94"/>
      <c r="D157" s="98">
        <v>85395</v>
      </c>
      <c r="E157" s="96">
        <f>SUM(F157:G157)</f>
        <v>55480</v>
      </c>
      <c r="F157" s="96">
        <f>I157</f>
        <v>7540.4</v>
      </c>
      <c r="G157" s="96">
        <f>SUM(M157)</f>
        <v>47939.6</v>
      </c>
      <c r="H157" s="99">
        <f>SUM(I157+M157)</f>
        <v>55480</v>
      </c>
      <c r="I157" s="99">
        <f>SUM(J157:L157)</f>
        <v>7540.4</v>
      </c>
      <c r="J157" s="99">
        <v>0</v>
      </c>
      <c r="K157" s="99">
        <v>0</v>
      </c>
      <c r="L157" s="99">
        <v>7540.4</v>
      </c>
      <c r="M157" s="99">
        <f>SUM(N157:Q157)</f>
        <v>47939.6</v>
      </c>
      <c r="N157" s="99">
        <v>0</v>
      </c>
      <c r="O157" s="99">
        <v>0</v>
      </c>
      <c r="P157" s="99">
        <v>0</v>
      </c>
      <c r="Q157" s="99">
        <v>47939.6</v>
      </c>
    </row>
    <row r="158" spans="1:17" ht="12.75">
      <c r="A158" s="101" t="s">
        <v>177</v>
      </c>
      <c r="B158" s="93" t="s">
        <v>92</v>
      </c>
      <c r="C158" s="94"/>
      <c r="D158" s="94"/>
      <c r="E158" s="96">
        <f>SUM(F158:G158)</f>
        <v>0</v>
      </c>
      <c r="F158" s="96">
        <v>0</v>
      </c>
      <c r="G158" s="96">
        <v>0</v>
      </c>
      <c r="H158" s="99"/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1:17" ht="12.75">
      <c r="A159" s="101" t="s">
        <v>178</v>
      </c>
      <c r="B159" s="100" t="s">
        <v>179</v>
      </c>
      <c r="C159" s="94"/>
      <c r="D159" s="94"/>
      <c r="E159" s="96">
        <f>SUM(F159:G159)</f>
        <v>0</v>
      </c>
      <c r="F159" s="96">
        <v>0</v>
      </c>
      <c r="G159" s="96">
        <v>0</v>
      </c>
      <c r="H159" s="99"/>
      <c r="I159" s="99"/>
      <c r="J159" s="99"/>
      <c r="K159" s="99"/>
      <c r="L159" s="99"/>
      <c r="M159" s="99"/>
      <c r="N159" s="99"/>
      <c r="O159" s="99"/>
      <c r="P159" s="99"/>
      <c r="Q159" s="99"/>
    </row>
    <row r="160" spans="1:17" ht="12.75">
      <c r="A160" s="101" t="s">
        <v>180</v>
      </c>
      <c r="B160" s="100" t="s">
        <v>168</v>
      </c>
      <c r="C160" s="94"/>
      <c r="D160" s="98"/>
      <c r="E160" s="96">
        <f>SUM(F160:G160)</f>
        <v>0</v>
      </c>
      <c r="F160" s="97">
        <v>0</v>
      </c>
      <c r="G160" s="97">
        <v>0</v>
      </c>
      <c r="H160" s="99"/>
      <c r="I160" s="99"/>
      <c r="J160" s="99"/>
      <c r="K160" s="99"/>
      <c r="L160" s="99"/>
      <c r="M160" s="99"/>
      <c r="N160" s="99"/>
      <c r="O160" s="99"/>
      <c r="P160" s="99"/>
      <c r="Q160" s="99"/>
    </row>
    <row r="161" spans="1:17" ht="12.75">
      <c r="A161" s="101" t="s">
        <v>158</v>
      </c>
      <c r="B161" s="93" t="s">
        <v>143</v>
      </c>
      <c r="C161" s="94" t="s">
        <v>182</v>
      </c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1:17" ht="12.75">
      <c r="A162" s="101" t="s">
        <v>172</v>
      </c>
      <c r="B162" s="93" t="s">
        <v>145</v>
      </c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1:17" ht="12.75">
      <c r="A163" s="101" t="s">
        <v>173</v>
      </c>
      <c r="B163" s="93" t="s">
        <v>146</v>
      </c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1:17" ht="12.75">
      <c r="A164" s="101" t="s">
        <v>174</v>
      </c>
      <c r="B164" s="93" t="s">
        <v>147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1:17" ht="12.75">
      <c r="A165" s="101" t="s">
        <v>175</v>
      </c>
      <c r="B165" s="93" t="s">
        <v>148</v>
      </c>
      <c r="C165" s="94"/>
      <c r="D165" s="94"/>
      <c r="E165" s="96">
        <f>SUM(E166:E169)</f>
        <v>330010</v>
      </c>
      <c r="F165" s="96">
        <f>SUM(F166:F169)</f>
        <v>49501.5</v>
      </c>
      <c r="G165" s="96">
        <f>SUM(G166:G169)</f>
        <v>280508.5</v>
      </c>
      <c r="H165" s="97">
        <f>SUM(I165,M165)</f>
        <v>290731.87</v>
      </c>
      <c r="I165" s="97">
        <f>SUM(J165:L165)</f>
        <v>47526.63</v>
      </c>
      <c r="J165" s="97">
        <f>SUM(J166)</f>
        <v>0</v>
      </c>
      <c r="K165" s="97">
        <f>SUM(K166)</f>
        <v>0</v>
      </c>
      <c r="L165" s="97">
        <f>SUM(L166)</f>
        <v>47526.63</v>
      </c>
      <c r="M165" s="97">
        <f>SUM(N165:Q165)</f>
        <v>243205.24</v>
      </c>
      <c r="N165" s="97">
        <f>SUM(N166)</f>
        <v>0</v>
      </c>
      <c r="O165" s="97">
        <f>SUM(O166)</f>
        <v>0</v>
      </c>
      <c r="P165" s="97">
        <f>SUM(P166)</f>
        <v>0</v>
      </c>
      <c r="Q165" s="97">
        <f>SUM(Q166)</f>
        <v>243205.24</v>
      </c>
    </row>
    <row r="166" spans="1:17" ht="12.75">
      <c r="A166" s="101" t="s">
        <v>176</v>
      </c>
      <c r="B166" s="93" t="s">
        <v>129</v>
      </c>
      <c r="C166" s="94"/>
      <c r="D166" s="98">
        <v>85395</v>
      </c>
      <c r="E166" s="96">
        <f>SUM(F166:G166)</f>
        <v>330010</v>
      </c>
      <c r="F166" s="96">
        <v>49501.5</v>
      </c>
      <c r="G166" s="96">
        <v>280508.5</v>
      </c>
      <c r="H166" s="99">
        <f>SUM(I166+M166)</f>
        <v>290731.87</v>
      </c>
      <c r="I166" s="99">
        <f>SUM(J166:L166)</f>
        <v>47526.63</v>
      </c>
      <c r="J166" s="99">
        <v>0</v>
      </c>
      <c r="K166" s="99">
        <v>0</v>
      </c>
      <c r="L166" s="99">
        <v>47526.63</v>
      </c>
      <c r="M166" s="99">
        <f>SUM(N166:Q166)</f>
        <v>243205.24</v>
      </c>
      <c r="N166" s="99">
        <v>0</v>
      </c>
      <c r="O166" s="99">
        <v>0</v>
      </c>
      <c r="P166" s="99">
        <v>0</v>
      </c>
      <c r="Q166" s="99">
        <v>243205.24</v>
      </c>
    </row>
    <row r="167" spans="1:17" ht="12.75">
      <c r="A167" s="101" t="s">
        <v>177</v>
      </c>
      <c r="B167" s="93" t="s">
        <v>92</v>
      </c>
      <c r="C167" s="94"/>
      <c r="D167" s="94"/>
      <c r="E167" s="96">
        <f>SUM(F167:G167)</f>
        <v>0</v>
      </c>
      <c r="F167" s="96"/>
      <c r="G167" s="96"/>
      <c r="H167" s="99"/>
      <c r="I167" s="99"/>
      <c r="J167" s="99"/>
      <c r="K167" s="99"/>
      <c r="L167" s="99"/>
      <c r="M167" s="99"/>
      <c r="N167" s="99"/>
      <c r="O167" s="99"/>
      <c r="P167" s="99"/>
      <c r="Q167" s="99"/>
    </row>
    <row r="168" spans="1:17" ht="12.75">
      <c r="A168" s="101" t="s">
        <v>178</v>
      </c>
      <c r="B168" s="100" t="s">
        <v>179</v>
      </c>
      <c r="C168" s="94"/>
      <c r="D168" s="94"/>
      <c r="E168" s="96">
        <f>SUM(F168:G168)</f>
        <v>0</v>
      </c>
      <c r="F168" s="96"/>
      <c r="G168" s="96"/>
      <c r="H168" s="99"/>
      <c r="I168" s="99"/>
      <c r="J168" s="99"/>
      <c r="K168" s="99"/>
      <c r="L168" s="99"/>
      <c r="M168" s="99"/>
      <c r="N168" s="99"/>
      <c r="O168" s="99"/>
      <c r="P168" s="99"/>
      <c r="Q168" s="99"/>
    </row>
    <row r="169" spans="1:17" ht="12.75">
      <c r="A169" s="101" t="s">
        <v>180</v>
      </c>
      <c r="B169" s="100" t="s">
        <v>168</v>
      </c>
      <c r="C169" s="94"/>
      <c r="D169" s="98"/>
      <c r="E169" s="96">
        <f>SUM(F169:G169)</f>
        <v>0</v>
      </c>
      <c r="F169" s="97">
        <v>0</v>
      </c>
      <c r="G169" s="97">
        <v>0</v>
      </c>
      <c r="H169" s="99"/>
      <c r="I169" s="99"/>
      <c r="J169" s="99"/>
      <c r="K169" s="99"/>
      <c r="L169" s="99"/>
      <c r="M169" s="99"/>
      <c r="N169" s="99"/>
      <c r="O169" s="99"/>
      <c r="P169" s="99"/>
      <c r="Q169" s="99"/>
    </row>
    <row r="170" spans="1:17" ht="12.75">
      <c r="A170" s="101" t="s">
        <v>160</v>
      </c>
      <c r="B170" s="93" t="s">
        <v>143</v>
      </c>
      <c r="C170" s="94" t="s">
        <v>183</v>
      </c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1:17" ht="12.75">
      <c r="A171" s="101" t="s">
        <v>172</v>
      </c>
      <c r="B171" s="93" t="s">
        <v>145</v>
      </c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1:17" ht="12.75">
      <c r="A172" s="101" t="s">
        <v>173</v>
      </c>
      <c r="B172" s="93" t="s">
        <v>146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1:17" ht="12.75">
      <c r="A173" s="101" t="s">
        <v>174</v>
      </c>
      <c r="B173" s="93" t="s">
        <v>147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1:17" ht="12.75">
      <c r="A174" s="101" t="s">
        <v>175</v>
      </c>
      <c r="B174" s="93" t="s">
        <v>148</v>
      </c>
      <c r="C174" s="94"/>
      <c r="D174" s="94"/>
      <c r="E174" s="96">
        <f>SUM(E175:E178)</f>
        <v>718720</v>
      </c>
      <c r="F174" s="96">
        <f>SUM(F175:F178)</f>
        <v>32991.25</v>
      </c>
      <c r="G174" s="96">
        <f>SUM(G175:G178)</f>
        <v>685728.75</v>
      </c>
      <c r="H174" s="97">
        <f>SUM(I174,M174)</f>
        <v>153321</v>
      </c>
      <c r="I174" s="97">
        <f>SUM(J174:L174)</f>
        <v>22992.25</v>
      </c>
      <c r="J174" s="97">
        <f>SUM(J175)</f>
        <v>0</v>
      </c>
      <c r="K174" s="97">
        <f>SUM(K175)</f>
        <v>0</v>
      </c>
      <c r="L174" s="97">
        <f>SUM(L175)</f>
        <v>22992.25</v>
      </c>
      <c r="M174" s="97">
        <f>SUM(N174:Q174)</f>
        <v>130328.75</v>
      </c>
      <c r="N174" s="97">
        <f>SUM(N175)</f>
        <v>0</v>
      </c>
      <c r="O174" s="97">
        <f>SUM(O175)</f>
        <v>0</v>
      </c>
      <c r="P174" s="97">
        <f>SUM(P175)</f>
        <v>0</v>
      </c>
      <c r="Q174" s="97">
        <f>SUM(Q175)</f>
        <v>130328.75</v>
      </c>
    </row>
    <row r="175" spans="1:17" ht="12.75">
      <c r="A175" s="101" t="s">
        <v>176</v>
      </c>
      <c r="B175" s="93" t="s">
        <v>129</v>
      </c>
      <c r="C175" s="94"/>
      <c r="D175" s="98">
        <v>85395</v>
      </c>
      <c r="E175" s="96">
        <f>SUM(F175:G175)</f>
        <v>153580</v>
      </c>
      <c r="F175" s="96">
        <v>22991.25</v>
      </c>
      <c r="G175" s="96">
        <v>130588.75</v>
      </c>
      <c r="H175" s="99">
        <v>153321</v>
      </c>
      <c r="I175" s="99">
        <v>22991.25</v>
      </c>
      <c r="J175" s="99">
        <v>0</v>
      </c>
      <c r="K175" s="99">
        <v>0</v>
      </c>
      <c r="L175" s="99">
        <v>22992.25</v>
      </c>
      <c r="M175" s="99">
        <f>SUM(N175:Q175)</f>
        <v>130328.75</v>
      </c>
      <c r="N175" s="99">
        <v>0</v>
      </c>
      <c r="O175" s="99">
        <v>0</v>
      </c>
      <c r="P175" s="99">
        <v>0</v>
      </c>
      <c r="Q175" s="99">
        <v>130328.75</v>
      </c>
    </row>
    <row r="176" spans="1:17" ht="12.75">
      <c r="A176" s="101" t="s">
        <v>177</v>
      </c>
      <c r="B176" s="93" t="s">
        <v>92</v>
      </c>
      <c r="C176" s="94"/>
      <c r="D176" s="94"/>
      <c r="E176" s="96">
        <f>SUM(F176:G176)</f>
        <v>343700</v>
      </c>
      <c r="F176" s="96">
        <v>5000</v>
      </c>
      <c r="G176" s="96">
        <f>341200-2500</f>
        <v>338700</v>
      </c>
      <c r="H176" s="99"/>
      <c r="I176" s="99"/>
      <c r="J176" s="99"/>
      <c r="K176" s="99"/>
      <c r="L176" s="99"/>
      <c r="M176" s="99"/>
      <c r="N176" s="99"/>
      <c r="O176" s="99"/>
      <c r="P176" s="99"/>
      <c r="Q176" s="99"/>
    </row>
    <row r="177" spans="1:17" ht="12.75">
      <c r="A177" s="101" t="s">
        <v>178</v>
      </c>
      <c r="B177" s="100" t="s">
        <v>179</v>
      </c>
      <c r="C177" s="94"/>
      <c r="D177" s="94"/>
      <c r="E177" s="96">
        <f>SUM(F177:G177)</f>
        <v>221440</v>
      </c>
      <c r="F177" s="96">
        <v>5000</v>
      </c>
      <c r="G177" s="96">
        <v>216440</v>
      </c>
      <c r="H177" s="99"/>
      <c r="I177" s="99"/>
      <c r="J177" s="99"/>
      <c r="K177" s="99"/>
      <c r="L177" s="99"/>
      <c r="M177" s="99"/>
      <c r="N177" s="99"/>
      <c r="O177" s="99"/>
      <c r="P177" s="99"/>
      <c r="Q177" s="99"/>
    </row>
    <row r="178" spans="1:17" ht="12.75">
      <c r="A178" s="101" t="s">
        <v>180</v>
      </c>
      <c r="B178" s="100" t="s">
        <v>168</v>
      </c>
      <c r="C178" s="94"/>
      <c r="D178" s="98"/>
      <c r="E178" s="96">
        <f>SUM(F178:G178)</f>
        <v>0</v>
      </c>
      <c r="F178" s="97">
        <v>0</v>
      </c>
      <c r="G178" s="97">
        <v>0</v>
      </c>
      <c r="H178" s="99"/>
      <c r="I178" s="99"/>
      <c r="J178" s="99"/>
      <c r="K178" s="99"/>
      <c r="L178" s="99"/>
      <c r="M178" s="99"/>
      <c r="N178" s="99"/>
      <c r="O178" s="99"/>
      <c r="P178" s="99"/>
      <c r="Q178" s="99"/>
    </row>
    <row r="179" spans="1:17" ht="12.75">
      <c r="A179" s="101" t="s">
        <v>161</v>
      </c>
      <c r="B179" s="93" t="s">
        <v>143</v>
      </c>
      <c r="C179" s="94" t="s">
        <v>184</v>
      </c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1:17" ht="12.75">
      <c r="A180" s="101"/>
      <c r="B180" s="93" t="s">
        <v>145</v>
      </c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1:17" ht="12.75">
      <c r="A181" s="101"/>
      <c r="B181" s="93" t="s">
        <v>146</v>
      </c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1:17" ht="12.75">
      <c r="A182" s="101"/>
      <c r="B182" s="93" t="s">
        <v>147</v>
      </c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1:17" ht="12.75">
      <c r="A183" s="101"/>
      <c r="B183" s="93" t="s">
        <v>148</v>
      </c>
      <c r="C183" s="94"/>
      <c r="D183" s="98"/>
      <c r="E183" s="104">
        <f>SUM(E184:E187)</f>
        <v>116000</v>
      </c>
      <c r="F183" s="97">
        <f>SUM(F184:F187)</f>
        <v>34500</v>
      </c>
      <c r="G183" s="97">
        <f>SUM(G184:G187)</f>
        <v>81500</v>
      </c>
      <c r="H183" s="99">
        <f>SUM(H184)</f>
        <v>0</v>
      </c>
      <c r="I183" s="99">
        <f>SUM(I184)</f>
        <v>0</v>
      </c>
      <c r="J183" s="99">
        <f>SUM(J184)</f>
        <v>0</v>
      </c>
      <c r="K183" s="105">
        <f>SUM(K184)</f>
        <v>0</v>
      </c>
      <c r="L183" s="105">
        <f>SUM(L184)</f>
        <v>0</v>
      </c>
      <c r="M183" s="105">
        <f>SUM(M184)</f>
        <v>0</v>
      </c>
      <c r="N183" s="105">
        <f>SUM(N184)</f>
        <v>0</v>
      </c>
      <c r="O183" s="105">
        <f>SUM(O184)</f>
        <v>0</v>
      </c>
      <c r="P183" s="105">
        <f>SUM(P184)</f>
        <v>0</v>
      </c>
      <c r="Q183" s="105">
        <f>SUM(Q184)</f>
        <v>0</v>
      </c>
    </row>
    <row r="184" spans="1:17" ht="12.75">
      <c r="A184" s="101"/>
      <c r="B184" s="93" t="s">
        <v>149</v>
      </c>
      <c r="C184" s="94"/>
      <c r="D184" s="98">
        <v>92195</v>
      </c>
      <c r="E184" s="97">
        <f>SUM(F184:G184)</f>
        <v>116000</v>
      </c>
      <c r="F184" s="97">
        <v>34500</v>
      </c>
      <c r="G184" s="97">
        <v>81500</v>
      </c>
      <c r="H184" s="99"/>
      <c r="I184" s="99"/>
      <c r="J184" s="99">
        <v>0</v>
      </c>
      <c r="K184" s="99">
        <v>0</v>
      </c>
      <c r="L184" s="99">
        <v>0</v>
      </c>
      <c r="M184" s="99"/>
      <c r="N184" s="99">
        <v>0</v>
      </c>
      <c r="O184" s="99">
        <v>0</v>
      </c>
      <c r="P184" s="99">
        <v>0</v>
      </c>
      <c r="Q184" s="99"/>
    </row>
    <row r="185" spans="1:17" ht="12.75">
      <c r="A185" s="101"/>
      <c r="B185" s="93" t="s">
        <v>92</v>
      </c>
      <c r="C185" s="94"/>
      <c r="D185" s="98"/>
      <c r="E185" s="97"/>
      <c r="F185" s="97"/>
      <c r="G185" s="97"/>
      <c r="H185" s="99"/>
      <c r="I185" s="99"/>
      <c r="J185" s="99"/>
      <c r="K185" s="99"/>
      <c r="L185" s="99"/>
      <c r="M185" s="99"/>
      <c r="N185" s="99"/>
      <c r="O185" s="99"/>
      <c r="P185" s="99"/>
      <c r="Q185" s="99"/>
    </row>
    <row r="186" spans="1:17" ht="12.75">
      <c r="A186" s="101"/>
      <c r="B186" s="93" t="s">
        <v>93</v>
      </c>
      <c r="C186" s="94"/>
      <c r="D186" s="98"/>
      <c r="E186" s="97"/>
      <c r="F186" s="97"/>
      <c r="G186" s="97"/>
      <c r="H186" s="99"/>
      <c r="I186" s="99"/>
      <c r="J186" s="99"/>
      <c r="K186" s="99"/>
      <c r="L186" s="99"/>
      <c r="M186" s="99"/>
      <c r="N186" s="99"/>
      <c r="O186" s="99"/>
      <c r="P186" s="99"/>
      <c r="Q186" s="99"/>
    </row>
    <row r="187" spans="1:17" ht="12.75">
      <c r="A187" s="101"/>
      <c r="B187" s="100" t="s">
        <v>168</v>
      </c>
      <c r="C187" s="94"/>
      <c r="D187" s="98"/>
      <c r="E187" s="97"/>
      <c r="F187" s="97"/>
      <c r="G187" s="97"/>
      <c r="H187" s="99"/>
      <c r="I187" s="99"/>
      <c r="J187" s="99"/>
      <c r="K187" s="99"/>
      <c r="L187" s="99"/>
      <c r="M187" s="99"/>
      <c r="N187" s="99"/>
      <c r="O187" s="99"/>
      <c r="P187" s="99"/>
      <c r="Q187" s="99"/>
    </row>
    <row r="188" spans="1:17" ht="12.75">
      <c r="A188" s="106" t="s">
        <v>185</v>
      </c>
      <c r="B188" s="106"/>
      <c r="C188" s="106"/>
      <c r="D188" s="106"/>
      <c r="E188" s="107">
        <f>SUM(E13,E115)</f>
        <v>56665675.76</v>
      </c>
      <c r="F188" s="107">
        <f>SUM(F13,F115)</f>
        <v>13197078.15</v>
      </c>
      <c r="G188" s="107">
        <f>SUM(G13,G115)</f>
        <v>43468597.61</v>
      </c>
      <c r="H188" s="107">
        <f>SUM(H13,H115)</f>
        <v>17373479.35</v>
      </c>
      <c r="I188" s="107">
        <f>SUM(I13,I115)</f>
        <v>7077784.449999999</v>
      </c>
      <c r="J188" s="107">
        <f>SUM(J13,J115)</f>
        <v>4906690.93</v>
      </c>
      <c r="K188" s="107">
        <f>SUM(K13,K115)</f>
        <v>0</v>
      </c>
      <c r="L188" s="107">
        <f>SUM(L13,L115)</f>
        <v>2171093.52</v>
      </c>
      <c r="M188" s="107">
        <f>SUM(M13,M115)</f>
        <v>10295694.899999999</v>
      </c>
      <c r="N188" s="107">
        <f>SUM(N13,N115)</f>
        <v>0</v>
      </c>
      <c r="O188" s="107">
        <f>SUM(O13,O115)</f>
        <v>0</v>
      </c>
      <c r="P188" s="107">
        <f>SUM(P13,P115)</f>
        <v>0</v>
      </c>
      <c r="Q188" s="107">
        <f>SUM(Q13,Q115)</f>
        <v>10295694.899999999</v>
      </c>
    </row>
    <row r="190" spans="1:10" ht="12.75">
      <c r="A190" s="108" t="s">
        <v>186</v>
      </c>
      <c r="B190" s="108"/>
      <c r="C190" s="108"/>
      <c r="D190" s="108"/>
      <c r="E190" s="108"/>
      <c r="F190" s="108"/>
      <c r="G190" s="108"/>
      <c r="H190" s="108"/>
      <c r="I190" s="108"/>
      <c r="J190" s="108"/>
    </row>
    <row r="191" ht="12.75">
      <c r="A191" s="80" t="s">
        <v>187</v>
      </c>
    </row>
    <row r="192" ht="12.75">
      <c r="A192" s="80" t="s">
        <v>188</v>
      </c>
    </row>
    <row r="229" ht="12.75" customHeight="1"/>
  </sheetData>
  <sheetProtection selectLockedCells="1" selectUnlockedCells="1"/>
  <mergeCells count="288">
    <mergeCell ref="O1:P1"/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14:A22"/>
    <mergeCell ref="C14:Q17"/>
    <mergeCell ref="C19:C22"/>
    <mergeCell ref="D19:D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A23:A31"/>
    <mergeCell ref="C23:Q26"/>
    <mergeCell ref="C28:C31"/>
    <mergeCell ref="D28:D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A32:A40"/>
    <mergeCell ref="C32:Q35"/>
    <mergeCell ref="C37:C40"/>
    <mergeCell ref="D37:D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Q37:Q40"/>
    <mergeCell ref="A41:A49"/>
    <mergeCell ref="C41:Q44"/>
    <mergeCell ref="C46:C49"/>
    <mergeCell ref="D46:D49"/>
    <mergeCell ref="H46:H49"/>
    <mergeCell ref="I46:I49"/>
    <mergeCell ref="J46:J49"/>
    <mergeCell ref="K46:K49"/>
    <mergeCell ref="L46:L49"/>
    <mergeCell ref="M46:M49"/>
    <mergeCell ref="N46:N49"/>
    <mergeCell ref="O46:O49"/>
    <mergeCell ref="P46:P49"/>
    <mergeCell ref="Q46:Q49"/>
    <mergeCell ref="A50:A58"/>
    <mergeCell ref="C50:Q53"/>
    <mergeCell ref="C55:C59"/>
    <mergeCell ref="D55:D59"/>
    <mergeCell ref="H55:H59"/>
    <mergeCell ref="I55:I59"/>
    <mergeCell ref="J55:J59"/>
    <mergeCell ref="K55:K59"/>
    <mergeCell ref="L55:L59"/>
    <mergeCell ref="M55:M59"/>
    <mergeCell ref="N55:N59"/>
    <mergeCell ref="O55:O59"/>
    <mergeCell ref="P55:P59"/>
    <mergeCell ref="Q55:Q59"/>
    <mergeCell ref="A59:A69"/>
    <mergeCell ref="C60:Q63"/>
    <mergeCell ref="C65:C69"/>
    <mergeCell ref="D65:D69"/>
    <mergeCell ref="H65:H69"/>
    <mergeCell ref="I65:I69"/>
    <mergeCell ref="J65:J69"/>
    <mergeCell ref="K65:K69"/>
    <mergeCell ref="L65:L69"/>
    <mergeCell ref="M65:M69"/>
    <mergeCell ref="N65:N69"/>
    <mergeCell ref="O65:O69"/>
    <mergeCell ref="P65:P69"/>
    <mergeCell ref="Q65:Q69"/>
    <mergeCell ref="A70:A79"/>
    <mergeCell ref="C70:Q73"/>
    <mergeCell ref="C75:C79"/>
    <mergeCell ref="D75:D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A80:A88"/>
    <mergeCell ref="C80:Q83"/>
    <mergeCell ref="C85:C88"/>
    <mergeCell ref="D85:D88"/>
    <mergeCell ref="H85:H88"/>
    <mergeCell ref="I85:I88"/>
    <mergeCell ref="J85:J88"/>
    <mergeCell ref="K85:K88"/>
    <mergeCell ref="L85:L88"/>
    <mergeCell ref="M85:M88"/>
    <mergeCell ref="N85:N88"/>
    <mergeCell ref="O85:O88"/>
    <mergeCell ref="P85:P88"/>
    <mergeCell ref="Q85:Q88"/>
    <mergeCell ref="A89:A97"/>
    <mergeCell ref="C89:Q92"/>
    <mergeCell ref="C94:C97"/>
    <mergeCell ref="D94:D97"/>
    <mergeCell ref="H94:H97"/>
    <mergeCell ref="I94:I97"/>
    <mergeCell ref="J94:J97"/>
    <mergeCell ref="K94:K97"/>
    <mergeCell ref="L94:L97"/>
    <mergeCell ref="M94:M97"/>
    <mergeCell ref="N94:N97"/>
    <mergeCell ref="O94:O97"/>
    <mergeCell ref="P94:P97"/>
    <mergeCell ref="Q94:Q97"/>
    <mergeCell ref="A98:A106"/>
    <mergeCell ref="C98:Q101"/>
    <mergeCell ref="C103:C106"/>
    <mergeCell ref="D103:D106"/>
    <mergeCell ref="H103:H106"/>
    <mergeCell ref="I103:I106"/>
    <mergeCell ref="J103:J106"/>
    <mergeCell ref="K103:K106"/>
    <mergeCell ref="L103:L106"/>
    <mergeCell ref="M103:M106"/>
    <mergeCell ref="N103:N106"/>
    <mergeCell ref="O103:O106"/>
    <mergeCell ref="P103:P106"/>
    <mergeCell ref="Q103:Q106"/>
    <mergeCell ref="A107:A114"/>
    <mergeCell ref="C107:Q110"/>
    <mergeCell ref="C112:C114"/>
    <mergeCell ref="D112:D114"/>
    <mergeCell ref="H112:H114"/>
    <mergeCell ref="I112:I114"/>
    <mergeCell ref="J112:J114"/>
    <mergeCell ref="K112:K114"/>
    <mergeCell ref="L112:L114"/>
    <mergeCell ref="M112:M114"/>
    <mergeCell ref="N112:N114"/>
    <mergeCell ref="O112:O114"/>
    <mergeCell ref="P112:P114"/>
    <mergeCell ref="Q112:Q114"/>
    <mergeCell ref="A116:A124"/>
    <mergeCell ref="C116:Q119"/>
    <mergeCell ref="C121:C124"/>
    <mergeCell ref="D121:D124"/>
    <mergeCell ref="H121:H124"/>
    <mergeCell ref="I121:I124"/>
    <mergeCell ref="J121:J124"/>
    <mergeCell ref="K121:K124"/>
    <mergeCell ref="L121:L124"/>
    <mergeCell ref="M121:M124"/>
    <mergeCell ref="N121:N124"/>
    <mergeCell ref="O121:O124"/>
    <mergeCell ref="P121:P124"/>
    <mergeCell ref="Q121:Q124"/>
    <mergeCell ref="A125:A133"/>
    <mergeCell ref="C125:Q128"/>
    <mergeCell ref="C130:C133"/>
    <mergeCell ref="D130:D133"/>
    <mergeCell ref="H130:H133"/>
    <mergeCell ref="I130:I133"/>
    <mergeCell ref="J130:J133"/>
    <mergeCell ref="K130:K133"/>
    <mergeCell ref="L130:L133"/>
    <mergeCell ref="M130:M133"/>
    <mergeCell ref="N130:N133"/>
    <mergeCell ref="O130:O133"/>
    <mergeCell ref="P130:P133"/>
    <mergeCell ref="Q130:Q133"/>
    <mergeCell ref="A134:A142"/>
    <mergeCell ref="C134:Q137"/>
    <mergeCell ref="C139:C142"/>
    <mergeCell ref="D139:D142"/>
    <mergeCell ref="H139:H142"/>
    <mergeCell ref="I139:I142"/>
    <mergeCell ref="J139:J142"/>
    <mergeCell ref="K139:K142"/>
    <mergeCell ref="L139:L142"/>
    <mergeCell ref="M139:M142"/>
    <mergeCell ref="N139:N142"/>
    <mergeCell ref="O139:O142"/>
    <mergeCell ref="P139:P142"/>
    <mergeCell ref="Q139:Q142"/>
    <mergeCell ref="A143:A151"/>
    <mergeCell ref="C143:Q146"/>
    <mergeCell ref="C148:C151"/>
    <mergeCell ref="D148:D151"/>
    <mergeCell ref="H148:H151"/>
    <mergeCell ref="I148:I151"/>
    <mergeCell ref="J148:J151"/>
    <mergeCell ref="K148:K151"/>
    <mergeCell ref="L148:L151"/>
    <mergeCell ref="M148:M151"/>
    <mergeCell ref="N148:N151"/>
    <mergeCell ref="O148:O151"/>
    <mergeCell ref="P148:P151"/>
    <mergeCell ref="Q148:Q151"/>
    <mergeCell ref="A152:A160"/>
    <mergeCell ref="C152:Q155"/>
    <mergeCell ref="C157:C160"/>
    <mergeCell ref="D157:D160"/>
    <mergeCell ref="H157:H160"/>
    <mergeCell ref="I157:I160"/>
    <mergeCell ref="J157:J160"/>
    <mergeCell ref="K157:K160"/>
    <mergeCell ref="L157:L160"/>
    <mergeCell ref="M157:M160"/>
    <mergeCell ref="N157:N160"/>
    <mergeCell ref="O157:O160"/>
    <mergeCell ref="P157:P160"/>
    <mergeCell ref="Q157:Q160"/>
    <mergeCell ref="A161:A169"/>
    <mergeCell ref="C161:Q164"/>
    <mergeCell ref="C166:C169"/>
    <mergeCell ref="D166:D169"/>
    <mergeCell ref="H166:H169"/>
    <mergeCell ref="I166:I169"/>
    <mergeCell ref="J166:J169"/>
    <mergeCell ref="K166:K169"/>
    <mergeCell ref="L166:L169"/>
    <mergeCell ref="M166:M169"/>
    <mergeCell ref="N166:N169"/>
    <mergeCell ref="O166:O169"/>
    <mergeCell ref="P166:P169"/>
    <mergeCell ref="Q166:Q169"/>
    <mergeCell ref="A170:A178"/>
    <mergeCell ref="C170:Q173"/>
    <mergeCell ref="C175:C178"/>
    <mergeCell ref="D175:D178"/>
    <mergeCell ref="H175:H178"/>
    <mergeCell ref="I175:I178"/>
    <mergeCell ref="J175:J178"/>
    <mergeCell ref="K175:K178"/>
    <mergeCell ref="L175:L178"/>
    <mergeCell ref="M175:M178"/>
    <mergeCell ref="N175:N178"/>
    <mergeCell ref="O175:O178"/>
    <mergeCell ref="P175:P178"/>
    <mergeCell ref="Q175:Q178"/>
    <mergeCell ref="A179:A187"/>
    <mergeCell ref="C179:Q182"/>
    <mergeCell ref="C184:C187"/>
    <mergeCell ref="D184:D187"/>
    <mergeCell ref="H184:H187"/>
    <mergeCell ref="I184:I187"/>
    <mergeCell ref="J184:J187"/>
    <mergeCell ref="K184:K187"/>
    <mergeCell ref="L184:L187"/>
    <mergeCell ref="M184:M187"/>
    <mergeCell ref="N184:N187"/>
    <mergeCell ref="O184:O187"/>
    <mergeCell ref="P184:P187"/>
    <mergeCell ref="Q184:Q187"/>
    <mergeCell ref="A188:D188"/>
    <mergeCell ref="A190:J190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="133" zoomScaleNormal="133" workbookViewId="0" topLeftCell="A1">
      <selection activeCell="A7" sqref="A7"/>
    </sheetView>
  </sheetViews>
  <sheetFormatPr defaultColWidth="12.57421875" defaultRowHeight="12.75"/>
  <cols>
    <col min="1" max="1" width="11.8515625" style="0" customWidth="1"/>
    <col min="2" max="2" width="28.7109375" style="0" customWidth="1"/>
    <col min="3" max="3" width="15.421875" style="0" customWidth="1"/>
    <col min="4" max="4" width="31.140625" style="0" customWidth="1"/>
    <col min="5" max="16384" width="11.57421875" style="0" customWidth="1"/>
  </cols>
  <sheetData>
    <row r="1" spans="4:7" ht="12.75" customHeight="1">
      <c r="D1" s="3" t="s">
        <v>189</v>
      </c>
      <c r="E1" s="3"/>
      <c r="G1" s="83"/>
    </row>
    <row r="2" spans="4:7" ht="12.75">
      <c r="D2" s="4" t="s">
        <v>1</v>
      </c>
      <c r="E2" s="4"/>
      <c r="G2" s="84"/>
    </row>
    <row r="3" spans="4:7" ht="12.75">
      <c r="D3" s="5" t="s">
        <v>2</v>
      </c>
      <c r="E3" s="5"/>
      <c r="G3" s="84"/>
    </row>
    <row r="4" spans="4:7" ht="12.75">
      <c r="D4" s="5" t="s">
        <v>3</v>
      </c>
      <c r="E4" s="5"/>
      <c r="G4" s="84"/>
    </row>
    <row r="6" spans="1:6" ht="17.25" customHeight="1">
      <c r="A6" s="109" t="s">
        <v>190</v>
      </c>
      <c r="B6" s="109"/>
      <c r="C6" s="109"/>
      <c r="D6" s="109"/>
      <c r="E6" s="110"/>
      <c r="F6" s="110"/>
    </row>
    <row r="7" ht="17.25">
      <c r="A7" s="111"/>
    </row>
    <row r="8" spans="1:4" ht="29.25">
      <c r="A8" s="112" t="s">
        <v>28</v>
      </c>
      <c r="B8" s="113" t="s">
        <v>191</v>
      </c>
      <c r="C8" s="112" t="s">
        <v>192</v>
      </c>
      <c r="D8" s="114" t="s">
        <v>193</v>
      </c>
    </row>
    <row r="9" spans="1:4" ht="15">
      <c r="A9" s="115" t="s">
        <v>194</v>
      </c>
      <c r="B9" s="115"/>
      <c r="C9" s="116">
        <f>SUM(C10:C40)</f>
        <v>281917.44999999995</v>
      </c>
      <c r="D9" s="116">
        <f>SUM(D10:D40)</f>
        <v>247949.18</v>
      </c>
    </row>
    <row r="10" spans="1:4" ht="12.75">
      <c r="A10" s="117">
        <v>1</v>
      </c>
      <c r="B10" s="118" t="s">
        <v>195</v>
      </c>
      <c r="C10" s="119">
        <v>12974.74</v>
      </c>
      <c r="D10" s="119">
        <v>12973.86</v>
      </c>
    </row>
    <row r="11" spans="1:4" ht="12.75">
      <c r="A11" s="117">
        <v>2</v>
      </c>
      <c r="B11" s="118" t="s">
        <v>196</v>
      </c>
      <c r="C11" s="119">
        <v>10275.3</v>
      </c>
      <c r="D11" s="119">
        <v>10275.3</v>
      </c>
    </row>
    <row r="12" spans="1:4" ht="12.75">
      <c r="A12" s="117">
        <v>3</v>
      </c>
      <c r="B12" s="118" t="s">
        <v>197</v>
      </c>
      <c r="C12" s="119">
        <v>5355.35</v>
      </c>
      <c r="D12" s="119">
        <v>5355.35</v>
      </c>
    </row>
    <row r="13" spans="1:4" ht="12.75">
      <c r="A13" s="117">
        <v>4</v>
      </c>
      <c r="B13" s="118" t="s">
        <v>198</v>
      </c>
      <c r="C13" s="119">
        <v>4528.1</v>
      </c>
      <c r="D13" s="119">
        <v>4528.1</v>
      </c>
    </row>
    <row r="14" spans="1:4" ht="12.75">
      <c r="A14" s="117">
        <v>5</v>
      </c>
      <c r="B14" s="118" t="s">
        <v>199</v>
      </c>
      <c r="C14" s="119">
        <v>15217.02</v>
      </c>
      <c r="D14" s="119">
        <v>0</v>
      </c>
    </row>
    <row r="15" spans="1:4" ht="12.75">
      <c r="A15" s="117">
        <v>6</v>
      </c>
      <c r="B15" s="118" t="s">
        <v>200</v>
      </c>
      <c r="C15" s="119">
        <v>6095.5</v>
      </c>
      <c r="D15" s="119">
        <v>6000</v>
      </c>
    </row>
    <row r="16" spans="1:4" ht="12.75">
      <c r="A16" s="117">
        <v>7</v>
      </c>
      <c r="B16" s="118" t="s">
        <v>201</v>
      </c>
      <c r="C16" s="119">
        <v>5943.1</v>
      </c>
      <c r="D16" s="119">
        <v>5852.78</v>
      </c>
    </row>
    <row r="17" spans="1:4" ht="12.75">
      <c r="A17" s="117">
        <v>8</v>
      </c>
      <c r="B17" s="118" t="s">
        <v>202</v>
      </c>
      <c r="C17" s="119">
        <v>15870.1</v>
      </c>
      <c r="D17" s="119">
        <v>15870.04</v>
      </c>
    </row>
    <row r="18" spans="1:4" ht="12.75">
      <c r="A18" s="117">
        <v>9</v>
      </c>
      <c r="B18" s="118" t="s">
        <v>203</v>
      </c>
      <c r="C18" s="119">
        <v>19396.8</v>
      </c>
      <c r="D18" s="119">
        <v>19396.78</v>
      </c>
    </row>
    <row r="19" spans="1:8" ht="12.75">
      <c r="A19" s="117">
        <v>10</v>
      </c>
      <c r="B19" s="118" t="s">
        <v>204</v>
      </c>
      <c r="C19" s="119">
        <v>7031.61</v>
      </c>
      <c r="D19" s="119">
        <v>7031.6</v>
      </c>
      <c r="H19" s="120"/>
    </row>
    <row r="20" spans="1:4" ht="12.75">
      <c r="A20" s="117">
        <v>11</v>
      </c>
      <c r="B20" s="118" t="s">
        <v>205</v>
      </c>
      <c r="C20" s="119">
        <v>18112.4</v>
      </c>
      <c r="D20" s="119">
        <v>18112.4</v>
      </c>
    </row>
    <row r="21" spans="1:4" ht="12.75">
      <c r="A21" s="117">
        <v>12</v>
      </c>
      <c r="B21" s="118" t="s">
        <v>206</v>
      </c>
      <c r="C21" s="119">
        <v>10122.9</v>
      </c>
      <c r="D21" s="119">
        <v>10100.17</v>
      </c>
    </row>
    <row r="22" spans="1:4" ht="12.75">
      <c r="A22" s="117">
        <v>13</v>
      </c>
      <c r="B22" s="118" t="s">
        <v>207</v>
      </c>
      <c r="C22" s="119">
        <v>5551.27</v>
      </c>
      <c r="D22" s="119">
        <v>5551.27</v>
      </c>
    </row>
    <row r="23" spans="1:4" ht="12.75">
      <c r="A23" s="117">
        <v>14</v>
      </c>
      <c r="B23" s="118" t="s">
        <v>208</v>
      </c>
      <c r="C23" s="119">
        <v>6552.67</v>
      </c>
      <c r="D23" s="119">
        <v>6532.67</v>
      </c>
    </row>
    <row r="24" spans="1:4" ht="12.75">
      <c r="A24" s="117">
        <v>15</v>
      </c>
      <c r="B24" s="118" t="s">
        <v>209</v>
      </c>
      <c r="C24" s="119">
        <v>6313.2</v>
      </c>
      <c r="D24" s="119">
        <v>6313.2</v>
      </c>
    </row>
    <row r="25" spans="1:4" ht="12.75">
      <c r="A25" s="117">
        <v>16</v>
      </c>
      <c r="B25" s="118" t="s">
        <v>210</v>
      </c>
      <c r="C25" s="119">
        <v>5529.5</v>
      </c>
      <c r="D25" s="119">
        <v>5529.5</v>
      </c>
    </row>
    <row r="26" spans="1:4" ht="12.75">
      <c r="A26" s="117">
        <v>17</v>
      </c>
      <c r="B26" s="118" t="s">
        <v>211</v>
      </c>
      <c r="C26" s="119">
        <v>12191.03</v>
      </c>
      <c r="D26" s="119">
        <v>12186.86</v>
      </c>
    </row>
    <row r="27" spans="1:4" ht="12.75">
      <c r="A27" s="117">
        <v>18</v>
      </c>
      <c r="B27" s="118" t="s">
        <v>212</v>
      </c>
      <c r="C27" s="119">
        <v>6748.6</v>
      </c>
      <c r="D27" s="119">
        <v>0</v>
      </c>
    </row>
    <row r="28" spans="1:4" ht="12.75">
      <c r="A28" s="117">
        <v>19</v>
      </c>
      <c r="B28" s="118" t="s">
        <v>213</v>
      </c>
      <c r="C28" s="119">
        <v>16501.4</v>
      </c>
      <c r="D28" s="119">
        <v>16501.24</v>
      </c>
    </row>
    <row r="29" spans="1:4" ht="12.75">
      <c r="A29" s="117">
        <v>20</v>
      </c>
      <c r="B29" s="118" t="s">
        <v>214</v>
      </c>
      <c r="C29" s="119">
        <v>4963.49</v>
      </c>
      <c r="D29" s="119">
        <v>4963</v>
      </c>
    </row>
    <row r="30" spans="1:4" ht="12.75">
      <c r="A30" s="117">
        <v>21</v>
      </c>
      <c r="B30" s="118" t="s">
        <v>215</v>
      </c>
      <c r="C30" s="119">
        <v>14520.4</v>
      </c>
      <c r="D30" s="119">
        <v>14520</v>
      </c>
    </row>
    <row r="31" spans="1:4" ht="12.75">
      <c r="A31" s="117">
        <v>22</v>
      </c>
      <c r="B31" s="118" t="s">
        <v>216</v>
      </c>
      <c r="C31" s="119">
        <v>6530.9</v>
      </c>
      <c r="D31" s="119">
        <v>6530.9</v>
      </c>
    </row>
    <row r="32" spans="1:4" ht="12.75">
      <c r="A32" s="117">
        <v>23</v>
      </c>
      <c r="B32" s="118" t="s">
        <v>217</v>
      </c>
      <c r="C32" s="119">
        <v>5159.4</v>
      </c>
      <c r="D32" s="119">
        <v>5159.38</v>
      </c>
    </row>
    <row r="33" spans="1:4" ht="12.75">
      <c r="A33" s="117">
        <v>25</v>
      </c>
      <c r="B33" s="118" t="s">
        <v>218</v>
      </c>
      <c r="C33" s="119">
        <v>8228.95</v>
      </c>
      <c r="D33" s="119">
        <v>0</v>
      </c>
    </row>
    <row r="34" spans="1:4" ht="12.75">
      <c r="A34" s="117">
        <v>26</v>
      </c>
      <c r="B34" s="118" t="s">
        <v>219</v>
      </c>
      <c r="C34" s="119">
        <v>7706.47</v>
      </c>
      <c r="D34" s="119">
        <v>7700</v>
      </c>
    </row>
    <row r="35" spans="1:4" ht="12.75">
      <c r="A35" s="117">
        <v>27</v>
      </c>
      <c r="B35" s="118" t="s">
        <v>220</v>
      </c>
      <c r="C35" s="119">
        <v>10645.38</v>
      </c>
      <c r="D35" s="119">
        <v>10645.38</v>
      </c>
    </row>
    <row r="36" spans="1:4" ht="12.75">
      <c r="A36" s="117">
        <v>28</v>
      </c>
      <c r="B36" s="118" t="s">
        <v>221</v>
      </c>
      <c r="C36" s="119">
        <v>7597.62</v>
      </c>
      <c r="D36" s="119">
        <v>7596.8</v>
      </c>
    </row>
    <row r="37" spans="1:4" ht="12.75">
      <c r="A37" s="117">
        <v>29</v>
      </c>
      <c r="B37" s="118" t="s">
        <v>222</v>
      </c>
      <c r="C37" s="119">
        <v>6530.91</v>
      </c>
      <c r="D37" s="119">
        <v>3000</v>
      </c>
    </row>
    <row r="38" spans="1:4" ht="12.75">
      <c r="A38" s="117">
        <v>30</v>
      </c>
      <c r="B38" s="118" t="s">
        <v>223</v>
      </c>
      <c r="C38" s="119">
        <v>5551.27</v>
      </c>
      <c r="D38" s="119">
        <v>5551.27</v>
      </c>
    </row>
    <row r="39" spans="1:4" ht="12.75">
      <c r="A39" s="117">
        <v>31</v>
      </c>
      <c r="B39" s="118" t="s">
        <v>224</v>
      </c>
      <c r="C39" s="119">
        <v>5790.74</v>
      </c>
      <c r="D39" s="119">
        <v>5790</v>
      </c>
    </row>
    <row r="40" spans="1:4" ht="12.75">
      <c r="A40" s="117">
        <v>32</v>
      </c>
      <c r="B40" s="118" t="s">
        <v>225</v>
      </c>
      <c r="C40" s="119">
        <v>8381.33</v>
      </c>
      <c r="D40" s="119">
        <v>8381.33</v>
      </c>
    </row>
    <row r="41" spans="1:4" ht="15">
      <c r="A41" s="121" t="s">
        <v>226</v>
      </c>
      <c r="B41" s="121"/>
      <c r="C41" s="122">
        <f>SUM(C42:C46)</f>
        <v>15000</v>
      </c>
      <c r="D41" s="122">
        <f>SUM(D42:D46)</f>
        <v>0</v>
      </c>
    </row>
    <row r="42" spans="1:4" ht="12.75">
      <c r="A42" s="117">
        <v>1</v>
      </c>
      <c r="B42" s="123" t="s">
        <v>227</v>
      </c>
      <c r="C42" s="124">
        <v>3000</v>
      </c>
      <c r="D42" s="124"/>
    </row>
    <row r="43" spans="1:4" ht="12.75">
      <c r="A43" s="117">
        <v>2</v>
      </c>
      <c r="B43" s="123" t="s">
        <v>228</v>
      </c>
      <c r="C43" s="124">
        <v>3000</v>
      </c>
      <c r="D43" s="124"/>
    </row>
    <row r="44" spans="1:4" ht="12.75">
      <c r="A44" s="117">
        <v>3</v>
      </c>
      <c r="B44" s="123" t="s">
        <v>229</v>
      </c>
      <c r="C44" s="124">
        <v>3000</v>
      </c>
      <c r="D44" s="124"/>
    </row>
    <row r="45" spans="1:4" ht="12.75">
      <c r="A45" s="117">
        <v>4</v>
      </c>
      <c r="B45" s="123" t="s">
        <v>230</v>
      </c>
      <c r="C45" s="124">
        <v>3000</v>
      </c>
      <c r="D45" s="124"/>
    </row>
    <row r="46" spans="1:4" ht="12.75">
      <c r="A46" s="117">
        <v>5</v>
      </c>
      <c r="B46" s="123" t="s">
        <v>231</v>
      </c>
      <c r="C46" s="124">
        <v>3000</v>
      </c>
      <c r="D46" s="124"/>
    </row>
    <row r="47" spans="1:4" ht="15">
      <c r="A47" s="125" t="s">
        <v>232</v>
      </c>
      <c r="B47" s="125"/>
      <c r="C47" s="126">
        <f>SUM(C10:C40,C42:C46)</f>
        <v>296917.45</v>
      </c>
      <c r="D47" s="126">
        <f>SUM(D9,D41)</f>
        <v>247949.18</v>
      </c>
    </row>
    <row r="49" spans="1:2" ht="12.75">
      <c r="A49" t="s">
        <v>233</v>
      </c>
      <c r="B49" t="s">
        <v>234</v>
      </c>
    </row>
  </sheetData>
  <sheetProtection selectLockedCells="1" selectUnlockedCells="1"/>
  <mergeCells count="5">
    <mergeCell ref="D1:E1"/>
    <mergeCell ref="A6:D6"/>
    <mergeCell ref="A9:B9"/>
    <mergeCell ref="A41:B41"/>
    <mergeCell ref="A47:B4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zoomScale="133" zoomScaleNormal="133" workbookViewId="0" topLeftCell="A1">
      <selection activeCell="K4" sqref="K4"/>
    </sheetView>
  </sheetViews>
  <sheetFormatPr defaultColWidth="12.57421875" defaultRowHeight="12.75"/>
  <cols>
    <col min="1" max="1" width="5.00390625" style="0" customWidth="1"/>
    <col min="2" max="2" width="46.28125" style="0" customWidth="1"/>
    <col min="3" max="3" width="13.8515625" style="0" customWidth="1"/>
    <col min="4" max="8" width="10.7109375" style="0" customWidth="1"/>
    <col min="9" max="9" width="11.421875" style="0" customWidth="1"/>
    <col min="10" max="13" width="10.7109375" style="0" customWidth="1"/>
    <col min="14" max="16384" width="11.57421875" style="0" customWidth="1"/>
  </cols>
  <sheetData>
    <row r="1" spans="1:13" ht="17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3" t="s">
        <v>235</v>
      </c>
      <c r="L1" s="3"/>
      <c r="M1" s="128"/>
    </row>
    <row r="2" spans="1:13" ht="17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4" t="s">
        <v>1</v>
      </c>
      <c r="L2" s="4"/>
      <c r="M2" s="128"/>
    </row>
    <row r="3" spans="1:13" ht="17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5" t="s">
        <v>2</v>
      </c>
      <c r="L3" s="5"/>
      <c r="M3" s="128"/>
    </row>
    <row r="4" spans="1:13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5" t="s">
        <v>3</v>
      </c>
      <c r="L4" s="5"/>
      <c r="M4" s="128"/>
    </row>
    <row r="5" spans="1:13" ht="19.5" customHeight="1">
      <c r="A5" s="127" t="s">
        <v>236</v>
      </c>
      <c r="B5" s="127"/>
      <c r="C5" s="127"/>
      <c r="D5" s="127"/>
      <c r="E5" s="127"/>
      <c r="F5" s="127"/>
      <c r="G5" s="129"/>
      <c r="H5" s="129"/>
      <c r="I5" s="129"/>
      <c r="J5" s="129"/>
      <c r="K5" s="128"/>
      <c r="L5" s="128"/>
      <c r="M5" s="128"/>
    </row>
    <row r="6" spans="1:13" ht="19.5" customHeight="1">
      <c r="A6" s="130"/>
      <c r="B6" s="27"/>
      <c r="C6" s="27"/>
      <c r="D6" s="27"/>
      <c r="E6" s="27"/>
      <c r="F6" s="131"/>
      <c r="G6" s="131"/>
      <c r="H6" s="131"/>
      <c r="I6" s="131"/>
      <c r="J6" s="131"/>
      <c r="K6" s="131"/>
      <c r="L6" s="131"/>
      <c r="M6" s="131"/>
    </row>
    <row r="7" spans="1:13" ht="15.75" customHeight="1">
      <c r="A7" s="132" t="s">
        <v>237</v>
      </c>
      <c r="B7" s="133" t="s">
        <v>238</v>
      </c>
      <c r="C7" s="134" t="s">
        <v>239</v>
      </c>
      <c r="D7" s="133" t="s">
        <v>240</v>
      </c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.75" customHeight="1">
      <c r="A8" s="132"/>
      <c r="B8" s="133"/>
      <c r="C8" s="133"/>
      <c r="D8" s="133">
        <v>2011</v>
      </c>
      <c r="E8" s="133">
        <v>2012</v>
      </c>
      <c r="F8" s="133">
        <v>2013</v>
      </c>
      <c r="G8" s="133">
        <v>2014</v>
      </c>
      <c r="H8" s="133">
        <v>2015</v>
      </c>
      <c r="I8" s="133">
        <v>2016</v>
      </c>
      <c r="J8" s="133">
        <v>2017</v>
      </c>
      <c r="K8" s="133">
        <v>2018</v>
      </c>
      <c r="L8" s="133">
        <v>2019</v>
      </c>
      <c r="M8" s="133">
        <v>2020</v>
      </c>
    </row>
    <row r="9" spans="1:13" ht="15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.75" customHeight="1">
      <c r="A10" s="132"/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5.75" customHeight="1">
      <c r="A11" s="13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7.5" customHeight="1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</row>
    <row r="13" spans="1:13" ht="19.5" customHeight="1">
      <c r="A13" s="41" t="s">
        <v>241</v>
      </c>
      <c r="B13" s="32" t="s">
        <v>242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</row>
    <row r="14" spans="1:13" ht="19.5" customHeight="1">
      <c r="A14" s="41" t="s">
        <v>243</v>
      </c>
      <c r="B14" s="136" t="s">
        <v>244</v>
      </c>
      <c r="C14" s="137">
        <v>38034525.72</v>
      </c>
      <c r="D14" s="138">
        <f>SUM(C14-D39)</f>
        <v>31333391.72</v>
      </c>
      <c r="E14" s="138">
        <f>SUM(D14-E39)</f>
        <v>24288174.83</v>
      </c>
      <c r="F14" s="138">
        <f>SUM(E14-F39)</f>
        <v>19323888.79</v>
      </c>
      <c r="G14" s="138">
        <f>SUM(F14-G39)</f>
        <v>14359601.95</v>
      </c>
      <c r="H14" s="138">
        <f>SUM(G14-H39)</f>
        <v>11797179.11</v>
      </c>
      <c r="I14" s="138">
        <f>SUM(H14-I39)</f>
        <v>9234756.27</v>
      </c>
      <c r="J14" s="138">
        <f>SUM(I14-J39)</f>
        <v>6672333.43</v>
      </c>
      <c r="K14" s="138">
        <f>SUM(J14-K39)</f>
        <v>4109910.59</v>
      </c>
      <c r="L14" s="138">
        <f>SUM(K14-L39)</f>
        <v>1547478.75</v>
      </c>
      <c r="M14" s="138">
        <f>SUM(L14-M39)</f>
        <v>0.02000000001862645</v>
      </c>
    </row>
    <row r="15" spans="1:13" ht="19.5" customHeight="1">
      <c r="A15" s="41" t="s">
        <v>245</v>
      </c>
      <c r="B15" s="136" t="s">
        <v>246</v>
      </c>
      <c r="C15" s="33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</row>
    <row r="16" spans="1:13" ht="19.5" customHeight="1">
      <c r="A16" s="41" t="s">
        <v>247</v>
      </c>
      <c r="B16" s="136" t="s">
        <v>248</v>
      </c>
      <c r="C16" s="33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</row>
    <row r="17" spans="1:13" ht="19.5" customHeight="1">
      <c r="A17" s="41" t="s">
        <v>249</v>
      </c>
      <c r="B17" s="136" t="s">
        <v>250</v>
      </c>
      <c r="C17" s="33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</row>
    <row r="18" spans="1:13" ht="19.5" customHeight="1">
      <c r="A18" s="41"/>
      <c r="B18" s="136" t="s">
        <v>251</v>
      </c>
      <c r="C18" s="33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</row>
    <row r="19" spans="1:13" ht="19.5" customHeight="1">
      <c r="A19" s="41"/>
      <c r="B19" s="136" t="s">
        <v>252</v>
      </c>
      <c r="C19" s="33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</row>
    <row r="20" spans="1:13" ht="19.5" customHeight="1">
      <c r="A20" s="41"/>
      <c r="B20" s="139" t="s">
        <v>253</v>
      </c>
      <c r="C20" s="33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</row>
    <row r="21" spans="1:13" ht="19.5" customHeight="1">
      <c r="A21" s="41"/>
      <c r="B21" s="139" t="s">
        <v>254</v>
      </c>
      <c r="C21" s="33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</row>
    <row r="22" spans="1:13" ht="19.5" customHeight="1">
      <c r="A22" s="41"/>
      <c r="B22" s="139" t="s">
        <v>255</v>
      </c>
      <c r="C22" s="33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</row>
    <row r="23" spans="1:13" ht="19.5" customHeight="1">
      <c r="A23" s="140"/>
      <c r="B23" s="139" t="s">
        <v>256</v>
      </c>
      <c r="C23" s="33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</row>
    <row r="24" spans="1:13" ht="19.5" customHeight="1">
      <c r="A24" s="41" t="s">
        <v>257</v>
      </c>
      <c r="B24" s="136" t="s">
        <v>258</v>
      </c>
      <c r="C24" s="137">
        <v>76066696.03</v>
      </c>
      <c r="D24" s="141">
        <v>77294304</v>
      </c>
      <c r="E24" s="141">
        <v>73657938.05</v>
      </c>
      <c r="F24" s="141">
        <v>65448234.3525</v>
      </c>
      <c r="G24" s="141">
        <v>64420646.070125</v>
      </c>
      <c r="H24" s="141">
        <v>66353265.45222875</v>
      </c>
      <c r="I24" s="141">
        <v>68343863.41579561</v>
      </c>
      <c r="J24" s="141">
        <v>70394179.31826948</v>
      </c>
      <c r="K24" s="141">
        <v>72506004.69781756</v>
      </c>
      <c r="L24" s="141">
        <v>74681184.83875208</v>
      </c>
      <c r="M24" s="141">
        <v>76921620.38391465</v>
      </c>
    </row>
    <row r="25" spans="1:13" ht="19.5" customHeight="1">
      <c r="A25" s="41" t="s">
        <v>259</v>
      </c>
      <c r="B25" s="136" t="s">
        <v>260</v>
      </c>
      <c r="C25" s="142">
        <v>38034525.7</v>
      </c>
      <c r="D25" s="143">
        <f>SUM(D13:D23)</f>
        <v>31333391.72</v>
      </c>
      <c r="E25" s="143">
        <f>SUM(E13:E23)</f>
        <v>24288174.83</v>
      </c>
      <c r="F25" s="143">
        <f>SUM(F13:F23)</f>
        <v>19323888.79</v>
      </c>
      <c r="G25" s="143">
        <f>SUM(G13:G23)</f>
        <v>14359601.95</v>
      </c>
      <c r="H25" s="143">
        <f>SUM(H13:H23)</f>
        <v>11797179.11</v>
      </c>
      <c r="I25" s="143">
        <f>SUM(I13:I23)</f>
        <v>9234756.27</v>
      </c>
      <c r="J25" s="143">
        <f>SUM(J13:J23)</f>
        <v>6672333.43</v>
      </c>
      <c r="K25" s="143">
        <f>SUM(K13:K23)</f>
        <v>4109910.59</v>
      </c>
      <c r="L25" s="143">
        <f>SUM(L13:L23)</f>
        <v>1547478.75</v>
      </c>
      <c r="M25" s="143">
        <f>SUM(M13:M23)</f>
        <v>0.02000000001862645</v>
      </c>
    </row>
    <row r="26" spans="1:13" ht="19.5" customHeight="1">
      <c r="A26" s="41" t="s">
        <v>261</v>
      </c>
      <c r="B26" s="136" t="s">
        <v>262</v>
      </c>
      <c r="C26" s="144">
        <f>SUM(C25/C24)</f>
        <v>0.5000154822683444</v>
      </c>
      <c r="D26" s="144">
        <f>SUM(D25/D24)</f>
        <v>0.40537775875438375</v>
      </c>
      <c r="E26" s="144">
        <f>SUM(E25/E24)</f>
        <v>0.32974280129200545</v>
      </c>
      <c r="F26" s="144">
        <f>SUM(F25/F24)</f>
        <v>0.29525454706574317</v>
      </c>
      <c r="G26" s="144">
        <f>SUM(G25/G24)</f>
        <v>0.22290372459737326</v>
      </c>
      <c r="H26" s="144">
        <f>SUM(H25/H24)</f>
        <v>0.17779349711874268</v>
      </c>
      <c r="I26" s="144">
        <f>SUM(I25/I24)</f>
        <v>0.13512195255654316</v>
      </c>
      <c r="J26" s="144">
        <f>SUM(J25/J24)</f>
        <v>0.09478530035605262</v>
      </c>
      <c r="K26" s="144">
        <f>SUM(K25/K24)</f>
        <v>0.05668372719099372</v>
      </c>
      <c r="L26" s="144">
        <f>SUM(L25/L24)</f>
        <v>0.02072113281733866</v>
      </c>
      <c r="M26" s="144">
        <f>SUM(M25/M24)</f>
        <v>2.600049234377377E-10</v>
      </c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8" spans="1:13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24" ht="12.75">
      <c r="A39" s="145"/>
      <c r="B39" s="146" t="s">
        <v>263</v>
      </c>
      <c r="C39" s="146">
        <v>6476116.28</v>
      </c>
      <c r="D39" s="146">
        <v>6701134</v>
      </c>
      <c r="E39" s="146">
        <v>7045216.890000001</v>
      </c>
      <c r="F39" s="146">
        <v>4964286.04</v>
      </c>
      <c r="G39" s="146">
        <v>4964286.84</v>
      </c>
      <c r="H39" s="146">
        <v>2562422.84</v>
      </c>
      <c r="I39" s="146">
        <v>2562422.84</v>
      </c>
      <c r="J39" s="146">
        <v>2562422.84</v>
      </c>
      <c r="K39" s="146">
        <v>2562422.84</v>
      </c>
      <c r="L39" s="146">
        <v>2562431.84</v>
      </c>
      <c r="M39" s="146">
        <v>1547478.73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2.75">
      <c r="A40" s="145"/>
      <c r="B40" s="145" t="s">
        <v>264</v>
      </c>
      <c r="C40" s="146"/>
      <c r="D40" s="147">
        <f>SUM(D14*0.05)</f>
        <v>1566669.5860000001</v>
      </c>
      <c r="E40" s="147">
        <f>SUM(E14*0.05)</f>
        <v>1214408.7415</v>
      </c>
      <c r="F40" s="147">
        <f>SUM(F14*0.05)</f>
        <v>966194.4395</v>
      </c>
      <c r="G40" s="147">
        <f>SUM(G14*0.05)</f>
        <v>717980.0975</v>
      </c>
      <c r="H40" s="147">
        <f>SUM(H14*0.05)</f>
        <v>589858.9555</v>
      </c>
      <c r="I40" s="147">
        <f>SUM(I14*0.05)</f>
        <v>461737.8135</v>
      </c>
      <c r="J40" s="147">
        <f>SUM(J14*0.05)</f>
        <v>333616.6715</v>
      </c>
      <c r="K40" s="147">
        <f>SUM(K14*0.05)</f>
        <v>205495.5295</v>
      </c>
      <c r="L40" s="147">
        <f>SUM(L14*0.05)</f>
        <v>77373.9375</v>
      </c>
      <c r="M40" s="145">
        <f>SUM(M14*0.05)</f>
        <v>0.0010000000009313225</v>
      </c>
      <c r="N40" s="146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ht="12.75">
      <c r="A41" s="145"/>
      <c r="B41" s="145"/>
      <c r="C41" s="146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4:24" ht="12.75"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2:24" ht="12.7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</sheetData>
  <sheetProtection selectLockedCells="1" selectUnlockedCells="1"/>
  <mergeCells count="16">
    <mergeCell ref="K1:L1"/>
    <mergeCell ref="A5:F5"/>
    <mergeCell ref="A7:A11"/>
    <mergeCell ref="B7:B11"/>
    <mergeCell ref="C7:C11"/>
    <mergeCell ref="D7: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zoomScale="133" zoomScaleNormal="133" workbookViewId="0" topLeftCell="A6">
      <selection activeCell="C31" sqref="C31"/>
    </sheetView>
  </sheetViews>
  <sheetFormatPr defaultColWidth="12.57421875" defaultRowHeight="12.75"/>
  <cols>
    <col min="1" max="1" width="6.140625" style="1" customWidth="1"/>
    <col min="2" max="2" width="47.140625" style="1" customWidth="1"/>
    <col min="3" max="3" width="14.00390625" style="1" customWidth="1"/>
    <col min="4" max="6" width="11.00390625" style="1" customWidth="1"/>
    <col min="7" max="13" width="12.57421875" style="1" customWidth="1"/>
    <col min="14" max="243" width="11.57421875" style="1" customWidth="1"/>
    <col min="244" max="16384" width="11.57421875" style="0" customWidth="1"/>
  </cols>
  <sheetData>
    <row r="1" spans="1:13" ht="24" customHeight="1">
      <c r="A1" s="148"/>
      <c r="B1" s="148"/>
      <c r="C1" s="148"/>
      <c r="D1" s="148"/>
      <c r="E1" s="148"/>
      <c r="F1" s="148"/>
      <c r="G1" s="148"/>
      <c r="H1" s="149"/>
      <c r="I1" s="149"/>
      <c r="J1" s="149"/>
      <c r="K1" s="150"/>
      <c r="L1" s="3" t="s">
        <v>265</v>
      </c>
      <c r="M1" s="3"/>
    </row>
    <row r="2" spans="1:13" ht="16.5" customHeight="1">
      <c r="A2" s="148"/>
      <c r="B2" s="148"/>
      <c r="C2" s="148"/>
      <c r="D2" s="148"/>
      <c r="E2" s="148"/>
      <c r="F2" s="148"/>
      <c r="G2" s="148"/>
      <c r="H2" s="149"/>
      <c r="I2" s="149"/>
      <c r="J2" s="149"/>
      <c r="K2" s="150"/>
      <c r="L2" s="4" t="s">
        <v>1</v>
      </c>
      <c r="M2" s="4"/>
    </row>
    <row r="3" spans="1:13" ht="24.75" customHeight="1">
      <c r="A3" s="148"/>
      <c r="B3" s="148"/>
      <c r="C3" s="148"/>
      <c r="D3" s="148"/>
      <c r="E3" s="148"/>
      <c r="F3" s="148"/>
      <c r="G3" s="148"/>
      <c r="H3" s="149"/>
      <c r="I3" s="149"/>
      <c r="J3" s="149"/>
      <c r="K3" s="150"/>
      <c r="L3" s="5" t="s">
        <v>2</v>
      </c>
      <c r="M3" s="5"/>
    </row>
    <row r="4" spans="1:13" ht="16.5" customHeight="1">
      <c r="A4" s="148"/>
      <c r="B4" s="148"/>
      <c r="C4" s="148"/>
      <c r="D4" s="148"/>
      <c r="E4" s="148"/>
      <c r="F4" s="148"/>
      <c r="G4" s="148"/>
      <c r="H4" s="149"/>
      <c r="I4" s="149"/>
      <c r="J4" s="149"/>
      <c r="K4" s="149"/>
      <c r="L4" s="5" t="s">
        <v>3</v>
      </c>
      <c r="M4" s="5"/>
    </row>
    <row r="5" spans="1:13" ht="16.5" customHeight="1">
      <c r="A5" s="151" t="s">
        <v>266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6.5" customHeight="1">
      <c r="A6" s="152"/>
      <c r="B6" s="152"/>
      <c r="C6" s="152"/>
      <c r="D6" s="152"/>
      <c r="E6" s="152"/>
      <c r="F6" s="152"/>
      <c r="G6" s="153"/>
      <c r="H6" s="152"/>
      <c r="I6" s="152"/>
      <c r="J6" s="152"/>
      <c r="K6" s="152"/>
      <c r="L6" s="152"/>
      <c r="M6" s="152"/>
    </row>
    <row r="7" spans="1:13" ht="18.75" customHeight="1">
      <c r="A7" s="154" t="s">
        <v>237</v>
      </c>
      <c r="B7" s="154" t="s">
        <v>267</v>
      </c>
      <c r="C7" s="155" t="s">
        <v>268</v>
      </c>
      <c r="D7" s="155" t="s">
        <v>269</v>
      </c>
      <c r="E7" s="155"/>
      <c r="F7" s="155"/>
      <c r="G7" s="155"/>
      <c r="H7" s="155"/>
      <c r="I7" s="155"/>
      <c r="J7" s="155"/>
      <c r="K7" s="155"/>
      <c r="L7" s="155"/>
      <c r="M7" s="155"/>
    </row>
    <row r="8" spans="1:13" ht="53.25" customHeight="1">
      <c r="A8" s="154"/>
      <c r="B8" s="154"/>
      <c r="C8" s="155"/>
      <c r="D8" s="155">
        <v>2011</v>
      </c>
      <c r="E8" s="154">
        <v>2012</v>
      </c>
      <c r="F8" s="154">
        <v>2013</v>
      </c>
      <c r="G8" s="154">
        <v>2014</v>
      </c>
      <c r="H8" s="154">
        <v>2015</v>
      </c>
      <c r="I8" s="154">
        <v>2016</v>
      </c>
      <c r="J8" s="154">
        <v>2017</v>
      </c>
      <c r="K8" s="154">
        <v>2018</v>
      </c>
      <c r="L8" s="154">
        <v>2019</v>
      </c>
      <c r="M8" s="154">
        <v>2020</v>
      </c>
    </row>
    <row r="9" spans="1:13" ht="12.75">
      <c r="A9" s="28">
        <v>1</v>
      </c>
      <c r="B9" s="28">
        <v>2</v>
      </c>
      <c r="C9" s="156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</row>
    <row r="10" spans="1:13" ht="12.75">
      <c r="A10" s="157" t="s">
        <v>270</v>
      </c>
      <c r="B10" s="158" t="s">
        <v>271</v>
      </c>
      <c r="C10" s="33">
        <f>SUM(C11,C15,C16)</f>
        <v>76066696.03</v>
      </c>
      <c r="D10" s="159">
        <f>SUM(D11,D15,D16)</f>
        <v>77294304</v>
      </c>
      <c r="E10" s="160">
        <v>73657938.05</v>
      </c>
      <c r="F10" s="160">
        <v>65448234.3525</v>
      </c>
      <c r="G10" s="160">
        <v>64420646.070125</v>
      </c>
      <c r="H10" s="160">
        <v>66353265.45222875</v>
      </c>
      <c r="I10" s="160">
        <v>68343863.41579561</v>
      </c>
      <c r="J10" s="160">
        <v>70394179.31826948</v>
      </c>
      <c r="K10" s="160">
        <v>72506004.69781756</v>
      </c>
      <c r="L10" s="160">
        <v>74681184.83875208</v>
      </c>
      <c r="M10" s="160">
        <v>76921620.38391465</v>
      </c>
    </row>
    <row r="11" spans="1:13" ht="12.75">
      <c r="A11" s="157" t="s">
        <v>272</v>
      </c>
      <c r="B11" s="136" t="s">
        <v>273</v>
      </c>
      <c r="C11" s="161">
        <v>28493831.16</v>
      </c>
      <c r="D11" s="159">
        <f>SUM(D12:D14)</f>
        <v>23772103</v>
      </c>
      <c r="E11" s="159">
        <f>SUM(E12:E14)</f>
        <v>28108635.93</v>
      </c>
      <c r="F11" s="159">
        <f>SUM(F12:F14)</f>
        <v>30267414.236700002</v>
      </c>
      <c r="G11" s="159">
        <f>SUM(G12:G14)</f>
        <v>26806185.238617</v>
      </c>
      <c r="H11" s="159">
        <f>SUM(H12:H14)</f>
        <v>27942871.770828627</v>
      </c>
      <c r="I11" s="159">
        <f>SUM(I12:I14)</f>
        <v>29136933.967260323</v>
      </c>
      <c r="J11" s="159">
        <f>SUM(J12:J14)</f>
        <v>30391722.35261645</v>
      </c>
      <c r="K11" s="159">
        <f>SUM(K12:K14)</f>
        <v>31710802.015176944</v>
      </c>
      <c r="L11" s="159">
        <f>SUM(L12:L14)</f>
        <v>33097967.02705299</v>
      </c>
      <c r="M11" s="159">
        <f>SUM(M12:M14)</f>
        <v>34557255.855884776</v>
      </c>
    </row>
    <row r="12" spans="1:13" ht="12.75">
      <c r="A12" s="157" t="s">
        <v>241</v>
      </c>
      <c r="B12" s="136" t="s">
        <v>274</v>
      </c>
      <c r="C12" s="142">
        <f>SUM(C11-C14-C13)</f>
        <v>20565234.689999998</v>
      </c>
      <c r="D12" s="162">
        <v>15551607</v>
      </c>
      <c r="E12" s="160">
        <f>SUM(D12+0.03*D12)</f>
        <v>16018155.21</v>
      </c>
      <c r="F12" s="160">
        <f>SUM(E12+0.03*E12)</f>
        <v>16498699.866300002</v>
      </c>
      <c r="G12" s="160">
        <f>SUM(F12+0.03*F12)</f>
        <v>16993660.862289</v>
      </c>
      <c r="H12" s="160">
        <f>SUM(G12+0.03*G12)</f>
        <v>17503470.68815767</v>
      </c>
      <c r="I12" s="160">
        <f>SUM(H12+0.03*H12)</f>
        <v>18028574.8088024</v>
      </c>
      <c r="J12" s="160">
        <f>SUM(I12+0.03*I12)</f>
        <v>18569432.053066473</v>
      </c>
      <c r="K12" s="160">
        <f>SUM(J12+0.03*J12)</f>
        <v>19126515.014658466</v>
      </c>
      <c r="L12" s="160">
        <f>SUM(K12+0.03*K12)</f>
        <v>19700310.46509822</v>
      </c>
      <c r="M12" s="160">
        <f>SUM(L12+0.03*L12)</f>
        <v>20291319.779051166</v>
      </c>
    </row>
    <row r="13" spans="1:13" ht="12.75">
      <c r="A13" s="157" t="s">
        <v>243</v>
      </c>
      <c r="B13" s="136" t="s">
        <v>275</v>
      </c>
      <c r="C13" s="137">
        <v>1908591.03</v>
      </c>
      <c r="D13" s="162">
        <v>1435000</v>
      </c>
      <c r="E13" s="160">
        <v>4830000</v>
      </c>
      <c r="F13" s="160">
        <v>6000000</v>
      </c>
      <c r="G13" s="160">
        <v>1500000</v>
      </c>
      <c r="H13" s="160">
        <v>1545000</v>
      </c>
      <c r="I13" s="160">
        <v>1591350</v>
      </c>
      <c r="J13" s="160">
        <v>1639090.5</v>
      </c>
      <c r="K13" s="160">
        <v>1688263.215</v>
      </c>
      <c r="L13" s="160">
        <v>1738911.1114500002</v>
      </c>
      <c r="M13" s="160">
        <v>1791078.4447935002</v>
      </c>
    </row>
    <row r="14" spans="1:13" ht="12.75">
      <c r="A14" s="157" t="s">
        <v>245</v>
      </c>
      <c r="B14" s="136" t="s">
        <v>276</v>
      </c>
      <c r="C14" s="161">
        <v>6020005.44</v>
      </c>
      <c r="D14" s="160">
        <v>6785496</v>
      </c>
      <c r="E14" s="160">
        <f>SUM(D14+0.07*D14)</f>
        <v>7260480.72</v>
      </c>
      <c r="F14" s="160">
        <f>SUM(E14+0.07*E14)</f>
        <v>7768714.370399999</v>
      </c>
      <c r="G14" s="160">
        <f>SUM(F14+0.07*F14)</f>
        <v>8312524.376327999</v>
      </c>
      <c r="H14" s="160">
        <f>SUM(G14+0.07*G14)</f>
        <v>8894401.082670959</v>
      </c>
      <c r="I14" s="160">
        <f>SUM(H14+0.07*H14)</f>
        <v>9517009.158457926</v>
      </c>
      <c r="J14" s="160">
        <f>SUM(I14+0.07*I14)</f>
        <v>10183199.79954998</v>
      </c>
      <c r="K14" s="160">
        <f>SUM(J14+0.07*J14)</f>
        <v>10896023.785518479</v>
      </c>
      <c r="L14" s="160">
        <f>SUM(K14+0.07*K14)</f>
        <v>11658745.450504772</v>
      </c>
      <c r="M14" s="160">
        <f>SUM(L14+0.07*L14)</f>
        <v>12474857.632040106</v>
      </c>
    </row>
    <row r="15" spans="1:13" ht="12.75">
      <c r="A15" s="157" t="s">
        <v>277</v>
      </c>
      <c r="B15" s="136" t="s">
        <v>278</v>
      </c>
      <c r="C15" s="137">
        <v>21831781</v>
      </c>
      <c r="D15" s="162">
        <v>21676382</v>
      </c>
      <c r="E15" s="160">
        <f>SUM(D15+0.03*D15)</f>
        <v>22326673.46</v>
      </c>
      <c r="F15" s="160">
        <f>SUM(E15+0.03*E15)</f>
        <v>22996473.6638</v>
      </c>
      <c r="G15" s="160">
        <f>SUM(F15+0.03*F15)</f>
        <v>23686367.873714</v>
      </c>
      <c r="H15" s="160">
        <f>SUM(G15+0.03*G15)</f>
        <v>24396958.90992542</v>
      </c>
      <c r="I15" s="160">
        <f>SUM(H15+0.03*H15)</f>
        <v>25128867.677223183</v>
      </c>
      <c r="J15" s="160">
        <f>SUM(I15+0.03*I15)</f>
        <v>25882733.70753988</v>
      </c>
      <c r="K15" s="160">
        <f>SUM(J15+0.03*J15)</f>
        <v>26659215.718766075</v>
      </c>
      <c r="L15" s="160">
        <f>SUM(K15+0.03*K15)</f>
        <v>27458992.190329056</v>
      </c>
      <c r="M15" s="160">
        <f>SUM(L15+0.03*L15)</f>
        <v>28282761.95603893</v>
      </c>
    </row>
    <row r="16" spans="1:13" ht="12.75">
      <c r="A16" s="157" t="s">
        <v>279</v>
      </c>
      <c r="B16" s="136" t="s">
        <v>280</v>
      </c>
      <c r="C16" s="137">
        <v>25741083.87</v>
      </c>
      <c r="D16" s="162">
        <v>31845819</v>
      </c>
      <c r="E16" s="163">
        <f>SUM(E10-E11-E15)</f>
        <v>23222628.659999996</v>
      </c>
      <c r="F16" s="163">
        <f>SUM(F10-F11-F15)</f>
        <v>12184346.451999992</v>
      </c>
      <c r="G16" s="163">
        <f>SUM(G10-G11-G15)</f>
        <v>13928092.957793996</v>
      </c>
      <c r="H16" s="163">
        <f>SUM(H10-H11-H15)</f>
        <v>14013434.7714747</v>
      </c>
      <c r="I16" s="163">
        <f>SUM(I10-I11-I15)</f>
        <v>14078061.771312103</v>
      </c>
      <c r="J16" s="163">
        <f>SUM(J10-J11-J15)</f>
        <v>14119723.258113146</v>
      </c>
      <c r="K16" s="163">
        <f>SUM(K10-K11-K15)</f>
        <v>14135986.963874545</v>
      </c>
      <c r="L16" s="163">
        <f>SUM(L10-L11-L15)</f>
        <v>14124225.621370029</v>
      </c>
      <c r="M16" s="163">
        <f>SUM(M10-M11-M15)</f>
        <v>14081602.571990944</v>
      </c>
    </row>
    <row r="17" spans="1:13" ht="12.75">
      <c r="A17" s="157" t="s">
        <v>281</v>
      </c>
      <c r="B17" s="164" t="s">
        <v>282</v>
      </c>
      <c r="C17" s="137">
        <v>82713065.63</v>
      </c>
      <c r="D17" s="162">
        <v>85142210</v>
      </c>
      <c r="E17" s="162">
        <v>73990632.58</v>
      </c>
      <c r="F17" s="162">
        <v>51683300.58</v>
      </c>
      <c r="G17" s="162">
        <v>53233799.597399995</v>
      </c>
      <c r="H17" s="162">
        <v>54830813.58532199</v>
      </c>
      <c r="I17" s="162">
        <v>56475737.992881656</v>
      </c>
      <c r="J17" s="162">
        <v>58170010.13266811</v>
      </c>
      <c r="K17" s="162">
        <v>59915110.436648145</v>
      </c>
      <c r="L17" s="162">
        <v>61712563.7497476</v>
      </c>
      <c r="M17" s="162">
        <v>63563940.66224002</v>
      </c>
    </row>
    <row r="18" spans="1:13" ht="12.75">
      <c r="A18" s="157" t="s">
        <v>283</v>
      </c>
      <c r="B18" s="158" t="s">
        <v>284</v>
      </c>
      <c r="C18" s="33">
        <f>SUM(C19,C23,C27)</f>
        <v>9868589.870000001</v>
      </c>
      <c r="D18" s="159">
        <f>SUM(D19,D23,D27)</f>
        <v>8615803.586</v>
      </c>
      <c r="E18" s="159">
        <f>SUM(E19,E23,E27)</f>
        <v>8451625.6315</v>
      </c>
      <c r="F18" s="159">
        <f>SUM(F19,F23,F27)</f>
        <v>5930480.4795</v>
      </c>
      <c r="G18" s="159">
        <f>SUM(G19,G23,G27)</f>
        <v>5682266.9375</v>
      </c>
      <c r="H18" s="159">
        <f>SUM(H19,H23,H27)</f>
        <v>3152281.7955</v>
      </c>
      <c r="I18" s="159">
        <f>SUM(I19,I23,I27)</f>
        <v>3024160.6535</v>
      </c>
      <c r="J18" s="159">
        <f>SUM(J19,J23,J27)</f>
        <v>2896039.5115</v>
      </c>
      <c r="K18" s="159">
        <f>SUM(K19,K23,K27)</f>
        <v>2767918.3695</v>
      </c>
      <c r="L18" s="159">
        <f>SUM(L19,L23,L27)</f>
        <v>2639805.7775</v>
      </c>
      <c r="M18" s="159">
        <f>SUM(M19,M23,M27)</f>
        <v>1547478.73</v>
      </c>
    </row>
    <row r="19" spans="1:13" ht="12.75">
      <c r="A19" s="157" t="s">
        <v>272</v>
      </c>
      <c r="B19" s="32" t="s">
        <v>285</v>
      </c>
      <c r="C19" s="33">
        <f>SUM(C20:C22)</f>
        <v>9388589.870000001</v>
      </c>
      <c r="D19" s="159">
        <f>SUM(D20:D22)</f>
        <v>8267803.585999999</v>
      </c>
      <c r="E19" s="159">
        <f>SUM(E20:E22)</f>
        <v>8259625.6315</v>
      </c>
      <c r="F19" s="159">
        <f>SUM(F20:F22)</f>
        <v>5930480.4795</v>
      </c>
      <c r="G19" s="159">
        <f>SUM(G20:G22)</f>
        <v>5682266.9375</v>
      </c>
      <c r="H19" s="159">
        <f>SUM(H20:H22)</f>
        <v>3152281.7955</v>
      </c>
      <c r="I19" s="159">
        <f>SUM(I20:I22)</f>
        <v>3024160.6535</v>
      </c>
      <c r="J19" s="159">
        <f>SUM(J20:J22)</f>
        <v>2896039.5115</v>
      </c>
      <c r="K19" s="159">
        <f>SUM(K20:K22)</f>
        <v>2767918.3695</v>
      </c>
      <c r="L19" s="159">
        <f>SUM(L20:L22)</f>
        <v>2639805.7775</v>
      </c>
      <c r="M19" s="159">
        <f>SUM(M20:M22)</f>
        <v>1547478.73</v>
      </c>
    </row>
    <row r="20" spans="1:14" ht="12.75">
      <c r="A20" s="157" t="s">
        <v>241</v>
      </c>
      <c r="B20" s="32" t="s">
        <v>286</v>
      </c>
      <c r="C20" s="137">
        <v>6476116.28</v>
      </c>
      <c r="D20" s="165">
        <f>SUM(D47-D48)</f>
        <v>4726604.1</v>
      </c>
      <c r="E20" s="165">
        <f>SUM(E47-E48)</f>
        <v>5836853.99</v>
      </c>
      <c r="F20" s="165">
        <f>SUM(F47-F48)</f>
        <v>3955673.14</v>
      </c>
      <c r="G20" s="165">
        <f>SUM(G47-G48)</f>
        <v>3955673.94</v>
      </c>
      <c r="H20" s="165">
        <f>SUM(H47-H48)</f>
        <v>1777526.94</v>
      </c>
      <c r="I20" s="165">
        <f>SUM(I47-I48)</f>
        <v>1777526.94</v>
      </c>
      <c r="J20" s="165">
        <f>SUM(J47-J48)</f>
        <v>1777526.94</v>
      </c>
      <c r="K20" s="165">
        <f>SUM(K47-K48)</f>
        <v>1777526.94</v>
      </c>
      <c r="L20" s="165">
        <f>SUM(L47-L48)</f>
        <v>1777532.94</v>
      </c>
      <c r="M20" s="165">
        <f>SUM(M47-M48)</f>
        <v>1233997.83</v>
      </c>
      <c r="N20" s="166">
        <f>SUM(D20:M20)</f>
        <v>28596443.700000003</v>
      </c>
    </row>
    <row r="21" spans="1:14" ht="36.75">
      <c r="A21" s="157" t="s">
        <v>243</v>
      </c>
      <c r="B21" s="32" t="s">
        <v>287</v>
      </c>
      <c r="C21" s="167">
        <v>1661049</v>
      </c>
      <c r="D21" s="168">
        <v>1974529.9</v>
      </c>
      <c r="E21" s="169">
        <f>SUM(E48)</f>
        <v>1208362.9</v>
      </c>
      <c r="F21" s="169">
        <f>SUM(F48)</f>
        <v>1008612.9</v>
      </c>
      <c r="G21" s="169">
        <f>SUM(G48)</f>
        <v>1008612.9</v>
      </c>
      <c r="H21" s="169">
        <f>SUM(H48)</f>
        <v>784895.9</v>
      </c>
      <c r="I21" s="169">
        <f>SUM(I48)</f>
        <v>784895.9</v>
      </c>
      <c r="J21" s="169">
        <f>SUM(J48)</f>
        <v>784895.9</v>
      </c>
      <c r="K21" s="169">
        <f>SUM(K48)</f>
        <v>784895.9</v>
      </c>
      <c r="L21" s="169">
        <f>SUM(L48)</f>
        <v>784898.9</v>
      </c>
      <c r="M21" s="169">
        <f>SUM(M48)</f>
        <v>313480.9</v>
      </c>
      <c r="N21" s="166">
        <f>SUM(D21:M21)</f>
        <v>9438082.000000002</v>
      </c>
    </row>
    <row r="22" spans="1:14" ht="12.75">
      <c r="A22" s="157" t="s">
        <v>245</v>
      </c>
      <c r="B22" s="136" t="s">
        <v>288</v>
      </c>
      <c r="C22" s="170">
        <v>1251424.59</v>
      </c>
      <c r="D22" s="171">
        <v>1566669.5860000001</v>
      </c>
      <c r="E22" s="171">
        <v>1214408.7415</v>
      </c>
      <c r="F22" s="171">
        <v>966194.4395</v>
      </c>
      <c r="G22" s="171">
        <v>717980.0975</v>
      </c>
      <c r="H22" s="171">
        <v>589858.9555</v>
      </c>
      <c r="I22" s="171">
        <v>461737.8135</v>
      </c>
      <c r="J22" s="171">
        <v>333616.6715</v>
      </c>
      <c r="K22" s="171">
        <v>205495.5295</v>
      </c>
      <c r="L22" s="171">
        <v>77373.9375</v>
      </c>
      <c r="M22" s="171">
        <v>0</v>
      </c>
      <c r="N22" s="166">
        <f>SUM(N20:N21)</f>
        <v>38034525.7</v>
      </c>
    </row>
    <row r="23" spans="1:13" ht="12.75">
      <c r="A23" s="157" t="s">
        <v>277</v>
      </c>
      <c r="B23" s="32" t="s">
        <v>289</v>
      </c>
      <c r="C23" s="33">
        <f>SUM(C24:C26)</f>
        <v>0</v>
      </c>
      <c r="D23" s="159">
        <f>SUM(D24:D26)</f>
        <v>0</v>
      </c>
      <c r="E23" s="159">
        <f>SUM(E24:E26)</f>
        <v>0</v>
      </c>
      <c r="F23" s="159">
        <f>SUM(F24:F26)</f>
        <v>0</v>
      </c>
      <c r="G23" s="159">
        <f>SUM(G24:G26)</f>
        <v>0</v>
      </c>
      <c r="H23" s="159">
        <f>SUM(H24:H26)</f>
        <v>0</v>
      </c>
      <c r="I23" s="159">
        <f>SUM(I24:I26)</f>
        <v>0</v>
      </c>
      <c r="J23" s="159">
        <f>SUM(J24:J26)</f>
        <v>0</v>
      </c>
      <c r="K23" s="159">
        <f>SUM(K24:K26)</f>
        <v>0</v>
      </c>
      <c r="L23" s="159">
        <f>SUM(L24:L26)</f>
        <v>0</v>
      </c>
      <c r="M23" s="159">
        <f>SUM(M24:M26)</f>
        <v>0</v>
      </c>
    </row>
    <row r="24" spans="1:13" ht="12.75">
      <c r="A24" s="157" t="s">
        <v>241</v>
      </c>
      <c r="B24" s="32" t="s">
        <v>286</v>
      </c>
      <c r="C24" s="161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</row>
    <row r="25" spans="1:13" ht="36.75">
      <c r="A25" s="157" t="s">
        <v>243</v>
      </c>
      <c r="B25" s="32" t="s">
        <v>287</v>
      </c>
      <c r="C25" s="161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</row>
    <row r="26" spans="1:13" ht="12.75">
      <c r="A26" s="157" t="s">
        <v>245</v>
      </c>
      <c r="B26" s="136" t="s">
        <v>288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 ht="12.75">
      <c r="A27" s="157" t="s">
        <v>279</v>
      </c>
      <c r="B27" s="32" t="s">
        <v>290</v>
      </c>
      <c r="C27" s="161">
        <v>480000</v>
      </c>
      <c r="D27" s="160">
        <v>348000</v>
      </c>
      <c r="E27" s="160">
        <v>192000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 ht="12.75">
      <c r="A28" s="157" t="s">
        <v>291</v>
      </c>
      <c r="B28" s="32" t="s">
        <v>292</v>
      </c>
      <c r="C28" s="161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</row>
    <row r="29" spans="1:13" ht="12.75">
      <c r="A29" s="157" t="s">
        <v>293</v>
      </c>
      <c r="B29" s="164" t="s">
        <v>294</v>
      </c>
      <c r="C29" s="33">
        <f>C10-C17</f>
        <v>-6646369.599999994</v>
      </c>
      <c r="D29" s="159">
        <f>D10-D17</f>
        <v>-7847906</v>
      </c>
      <c r="E29" s="159">
        <f>E10-E17</f>
        <v>-332694.5300000012</v>
      </c>
      <c r="F29" s="159">
        <f>F10-F17</f>
        <v>13764933.7725</v>
      </c>
      <c r="G29" s="159">
        <f>G10-G17</f>
        <v>11186846.472725004</v>
      </c>
      <c r="H29" s="159">
        <f>H10-H17</f>
        <v>11522451.866906755</v>
      </c>
      <c r="I29" s="159">
        <f>I10-I17</f>
        <v>11868125.422913954</v>
      </c>
      <c r="J29" s="159">
        <f>J10-J17</f>
        <v>12224169.185601369</v>
      </c>
      <c r="K29" s="159">
        <f>K10-K17</f>
        <v>12590894.261169419</v>
      </c>
      <c r="L29" s="159">
        <f>L10-L17</f>
        <v>12968621.08900448</v>
      </c>
      <c r="M29" s="159">
        <f>M10-M17</f>
        <v>13357679.721674629</v>
      </c>
    </row>
    <row r="30" spans="1:13" ht="12.75">
      <c r="A30" s="157" t="s">
        <v>295</v>
      </c>
      <c r="B30" s="158" t="s">
        <v>296</v>
      </c>
      <c r="C30" s="161">
        <v>38034525.7</v>
      </c>
      <c r="D30" s="160">
        <v>31333391.72</v>
      </c>
      <c r="E30" s="160">
        <v>24288174.83</v>
      </c>
      <c r="F30" s="160">
        <v>19323888.79</v>
      </c>
      <c r="G30" s="160">
        <v>14359601.95</v>
      </c>
      <c r="H30" s="160">
        <v>11797179.11</v>
      </c>
      <c r="I30" s="160">
        <v>9234756.27</v>
      </c>
      <c r="J30" s="160">
        <v>6672333.43</v>
      </c>
      <c r="K30" s="160">
        <v>4109910.59</v>
      </c>
      <c r="L30" s="160">
        <v>1547478.75</v>
      </c>
      <c r="M30" s="160">
        <v>0.02000000001862645</v>
      </c>
    </row>
    <row r="31" spans="1:13" ht="36.75">
      <c r="A31" s="157" t="s">
        <v>241</v>
      </c>
      <c r="B31" s="32" t="s">
        <v>297</v>
      </c>
      <c r="C31" s="172">
        <f>SUM(B60+B64-C21)</f>
        <v>9438082</v>
      </c>
      <c r="D31" s="173">
        <f>SUM(C31-D21)</f>
        <v>7463552.1</v>
      </c>
      <c r="E31" s="173">
        <f>SUM(D31-E21)</f>
        <v>6255189.199999999</v>
      </c>
      <c r="F31" s="173">
        <f>SUM(E31-F21)</f>
        <v>5246576.299999999</v>
      </c>
      <c r="G31" s="173">
        <f>SUM(F31-G21)</f>
        <v>4237963.3999999985</v>
      </c>
      <c r="H31" s="173">
        <f>SUM(G31-H21)</f>
        <v>3453067.4999999986</v>
      </c>
      <c r="I31" s="173">
        <f>SUM(H31-I21)</f>
        <v>2668171.5999999987</v>
      </c>
      <c r="J31" s="173">
        <f>SUM(I31-J21)</f>
        <v>1883275.6999999988</v>
      </c>
      <c r="K31" s="173">
        <f>SUM(J31-K21)</f>
        <v>1098379.7999999989</v>
      </c>
      <c r="L31" s="173">
        <f>SUM(K31-L21)</f>
        <v>313480.89999999886</v>
      </c>
      <c r="M31" s="173">
        <f>SUM(L31-M21)</f>
        <v>-1.1641532182693481E-09</v>
      </c>
    </row>
    <row r="32" spans="1:13" ht="12.75">
      <c r="A32" s="157" t="s">
        <v>298</v>
      </c>
      <c r="B32" s="158" t="s">
        <v>299</v>
      </c>
      <c r="C32" s="33">
        <f>C30/C10</f>
        <v>0.5000154822683444</v>
      </c>
      <c r="D32" s="174">
        <f>D30/D10</f>
        <v>0.40537775875438375</v>
      </c>
      <c r="E32" s="174">
        <f>E30/E10</f>
        <v>0.32974280129200545</v>
      </c>
      <c r="F32" s="174">
        <f>F30/F10</f>
        <v>0.29525454706574317</v>
      </c>
      <c r="G32" s="174">
        <f>G30/G10</f>
        <v>0.22290372459737326</v>
      </c>
      <c r="H32" s="174">
        <f>H30/H10</f>
        <v>0.17779349711874268</v>
      </c>
      <c r="I32" s="174">
        <f>I30/I10</f>
        <v>0.13512195255654316</v>
      </c>
      <c r="J32" s="174">
        <f>J30/J10</f>
        <v>0.09478530035605262</v>
      </c>
      <c r="K32" s="174">
        <f>K30/K10</f>
        <v>0.05668372719099372</v>
      </c>
      <c r="L32" s="174">
        <f>L30/L10</f>
        <v>0.02072113281733866</v>
      </c>
      <c r="M32" s="174">
        <f>M30/M10</f>
        <v>2.600049234377377E-10</v>
      </c>
    </row>
    <row r="33" spans="1:13" ht="24.75">
      <c r="A33" s="157" t="s">
        <v>300</v>
      </c>
      <c r="B33" s="158" t="s">
        <v>301</v>
      </c>
      <c r="C33" s="33">
        <f>C18/C10</f>
        <v>0.12973601306553292</v>
      </c>
      <c r="D33" s="174">
        <f>D18/D10</f>
        <v>0.11146750976630826</v>
      </c>
      <c r="E33" s="174">
        <f>E18/E10</f>
        <v>0.11474154524612029</v>
      </c>
      <c r="F33" s="174">
        <f>F18/F10</f>
        <v>0.09061329978069098</v>
      </c>
      <c r="G33" s="174">
        <f>G18/G10</f>
        <v>0.08820568069613237</v>
      </c>
      <c r="H33" s="174">
        <f>H18/H10</f>
        <v>0.04750756084144036</v>
      </c>
      <c r="I33" s="174">
        <f>I18/I10</f>
        <v>0.04424919081763612</v>
      </c>
      <c r="J33" s="174">
        <f>J18/J10</f>
        <v>0.04114032636713172</v>
      </c>
      <c r="K33" s="174">
        <f>K18/K10</f>
        <v>0.038175022621034234</v>
      </c>
      <c r="L33" s="174">
        <f>L18/L10</f>
        <v>0.03534766866915325</v>
      </c>
      <c r="M33" s="174">
        <f>M18/M10</f>
        <v>0.0201176044170229</v>
      </c>
    </row>
    <row r="34" spans="1:13" ht="24.75">
      <c r="A34" s="157" t="s">
        <v>302</v>
      </c>
      <c r="B34" s="158" t="s">
        <v>303</v>
      </c>
      <c r="C34" s="33">
        <f>(C30-C31)/C10</f>
        <v>0.37593907968241225</v>
      </c>
      <c r="D34" s="174">
        <f>(D30-D31)/D10</f>
        <v>0.30881757626021183</v>
      </c>
      <c r="E34" s="174">
        <f>(E30-E31)/E10</f>
        <v>0.2448206684493254</v>
      </c>
      <c r="F34" s="174">
        <f>(F30-F31)/F10</f>
        <v>0.21509079090171473</v>
      </c>
      <c r="G34" s="174">
        <f>(G30-G31)/G10</f>
        <v>0.1571179298478644</v>
      </c>
      <c r="H34" s="174">
        <f>(H30-H31)/H10</f>
        <v>0.1257528405441835</v>
      </c>
      <c r="I34" s="174">
        <f>(I30-I31)/I10</f>
        <v>0.09608155497516598</v>
      </c>
      <c r="J34" s="174">
        <f>(J30-J31)/J10</f>
        <v>0.06803201310647415</v>
      </c>
      <c r="K34" s="174">
        <f>(K30-K31)/K10</f>
        <v>0.04153491566044941</v>
      </c>
      <c r="L34" s="174">
        <f>(L30-L31)/L10</f>
        <v>0.01652354408495779</v>
      </c>
      <c r="M34" s="174">
        <f>(M30-M31)/M10</f>
        <v>2.600049385720161E-10</v>
      </c>
    </row>
    <row r="35" spans="1:13" ht="24.75">
      <c r="A35" s="157" t="s">
        <v>304</v>
      </c>
      <c r="B35" s="158" t="s">
        <v>305</v>
      </c>
      <c r="C35" s="33">
        <f>(C18-C25-C21)/C10</f>
        <v>0.10789926864659696</v>
      </c>
      <c r="D35" s="174">
        <f>(D18-D25-D21)/D10</f>
        <v>0.0859219029386693</v>
      </c>
      <c r="E35" s="174">
        <f>(E18-E25-E21)/E10</f>
        <v>0.09833648515361883</v>
      </c>
      <c r="F35" s="174">
        <f>(F18-F25-F21)/F10</f>
        <v>0.07520245012250654</v>
      </c>
      <c r="G35" s="174">
        <f>(G18-G25-G21)/G10</f>
        <v>0.07254900909271386</v>
      </c>
      <c r="H35" s="174">
        <f>(H18-H25-H21)/H10</f>
        <v>0.035678513775699666</v>
      </c>
      <c r="I35" s="174">
        <f>(I18-I25-I21)/I10</f>
        <v>0.03276467910332476</v>
      </c>
      <c r="J35" s="174">
        <f>(J18-J25-J21)/J10</f>
        <v>0.0299903149940139</v>
      </c>
      <c r="K35" s="174">
        <f>(K18-K25-K21)/K10</f>
        <v>0.02734976886072567</v>
      </c>
      <c r="L35" s="174">
        <f>(L18-L25-L21)/L10</f>
        <v>0.024837673391296927</v>
      </c>
      <c r="M35" s="174">
        <f>(M18-M25-M21)/M10</f>
        <v>0.01604227555063369</v>
      </c>
    </row>
    <row r="36" ht="12.75">
      <c r="C36" s="175"/>
    </row>
    <row r="37" ht="12.75">
      <c r="C37" s="175"/>
    </row>
    <row r="38" ht="12.75">
      <c r="C38" s="175"/>
    </row>
    <row r="39" ht="12.75">
      <c r="C39" s="175"/>
    </row>
    <row r="40" spans="3:5" ht="12.75">
      <c r="C40" s="175"/>
      <c r="E40" s="176"/>
    </row>
    <row r="41" spans="1:13" ht="12.75">
      <c r="A41" s="166"/>
      <c r="B41" s="166"/>
      <c r="C41" s="177"/>
      <c r="D41" s="178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2.75">
      <c r="A42" s="166"/>
      <c r="B42" s="166" t="s">
        <v>306</v>
      </c>
      <c r="C42" s="177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4" ht="12.75">
      <c r="A43" s="166"/>
      <c r="B43" s="166" t="s">
        <v>307</v>
      </c>
      <c r="C43" s="177">
        <v>6476116.28</v>
      </c>
      <c r="D43" s="179">
        <v>6701134</v>
      </c>
      <c r="E43" s="179">
        <v>7045216.890000001</v>
      </c>
      <c r="F43" s="179">
        <v>4964286.04</v>
      </c>
      <c r="G43" s="179">
        <v>4964286.84</v>
      </c>
      <c r="H43" s="179">
        <v>2562422.84</v>
      </c>
      <c r="I43" s="179">
        <v>2562422.84</v>
      </c>
      <c r="J43" s="179">
        <v>2562422.84</v>
      </c>
      <c r="K43" s="179">
        <v>2562422.84</v>
      </c>
      <c r="L43" s="179">
        <v>2562431.84</v>
      </c>
      <c r="M43" s="179">
        <v>1547478.73</v>
      </c>
      <c r="N43" s="166"/>
    </row>
    <row r="44" spans="1:14" ht="12.75">
      <c r="A44" s="166"/>
      <c r="B44" s="166" t="s">
        <v>308</v>
      </c>
      <c r="C44" s="177">
        <v>1661049</v>
      </c>
      <c r="D44" s="179">
        <f>SUM(D53:D54)</f>
        <v>1974529.9</v>
      </c>
      <c r="E44" s="179">
        <f>SUM(E53:E54)</f>
        <v>1208362.9</v>
      </c>
      <c r="F44" s="179">
        <f>SUM(F53:F54)</f>
        <v>1008612.9</v>
      </c>
      <c r="G44" s="179">
        <f>SUM(G53:G54)</f>
        <v>1008612.9</v>
      </c>
      <c r="H44" s="179">
        <f>SUM(H53:H54)</f>
        <v>784895.9</v>
      </c>
      <c r="I44" s="179">
        <f>SUM(I53:I54)</f>
        <v>784895.9</v>
      </c>
      <c r="J44" s="179">
        <f>SUM(J53:J54)</f>
        <v>784895.9</v>
      </c>
      <c r="K44" s="179">
        <f>SUM(K53:K54)</f>
        <v>784895.9</v>
      </c>
      <c r="L44" s="179">
        <f>SUM(L53:L54)</f>
        <v>784898.9</v>
      </c>
      <c r="M44" s="179">
        <f>SUM(M53:M54)</f>
        <v>313480.9</v>
      </c>
      <c r="N44" s="166"/>
    </row>
    <row r="45" spans="1:14" ht="12.75">
      <c r="A45" s="166"/>
      <c r="B45" s="166"/>
      <c r="C45" s="177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1:14" ht="12.75">
      <c r="A46" s="166"/>
      <c r="B46" s="166"/>
      <c r="C46" s="177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</row>
    <row r="47" spans="1:14" ht="12.75">
      <c r="A47" s="166"/>
      <c r="B47" s="180" t="s">
        <v>309</v>
      </c>
      <c r="C47" s="177">
        <f>SUM(C43)</f>
        <v>6476116.28</v>
      </c>
      <c r="D47" s="177">
        <f>SUM(D43)</f>
        <v>6701134</v>
      </c>
      <c r="E47" s="177">
        <f>SUM(E43)</f>
        <v>7045216.890000001</v>
      </c>
      <c r="F47" s="177">
        <f>SUM(F43)</f>
        <v>4964286.04</v>
      </c>
      <c r="G47" s="177">
        <f>SUM(G43)</f>
        <v>4964286.84</v>
      </c>
      <c r="H47" s="177">
        <f>SUM(H43)</f>
        <v>2562422.84</v>
      </c>
      <c r="I47" s="177">
        <f>SUM(I43)</f>
        <v>2562422.84</v>
      </c>
      <c r="J47" s="177">
        <f>SUM(J43)</f>
        <v>2562422.84</v>
      </c>
      <c r="K47" s="177">
        <f>SUM(K43)</f>
        <v>2562422.84</v>
      </c>
      <c r="L47" s="177">
        <f>SUM(L43)</f>
        <v>2562431.84</v>
      </c>
      <c r="M47" s="177">
        <f>SUM(M43)</f>
        <v>1547478.73</v>
      </c>
      <c r="N47" s="166"/>
    </row>
    <row r="48" spans="1:14" ht="12.75">
      <c r="A48" s="166" t="s">
        <v>310</v>
      </c>
      <c r="B48" s="166" t="s">
        <v>308</v>
      </c>
      <c r="C48" s="181">
        <f>SUM(C55)</f>
        <v>1661049</v>
      </c>
      <c r="D48" s="181">
        <f>SUM(D55)</f>
        <v>1974529.9</v>
      </c>
      <c r="E48" s="181">
        <f>SUM(E55)</f>
        <v>1208362.9</v>
      </c>
      <c r="F48" s="181">
        <f>SUM(F55)</f>
        <v>1008612.9</v>
      </c>
      <c r="G48" s="181">
        <f>SUM(G55)</f>
        <v>1008612.9</v>
      </c>
      <c r="H48" s="181">
        <f>SUM(H55)</f>
        <v>784895.9</v>
      </c>
      <c r="I48" s="181">
        <f>SUM(I55)</f>
        <v>784895.9</v>
      </c>
      <c r="J48" s="181">
        <f>SUM(J55)</f>
        <v>784895.9</v>
      </c>
      <c r="K48" s="181">
        <f>SUM(K55)</f>
        <v>784895.9</v>
      </c>
      <c r="L48" s="181">
        <f>SUM(L55)</f>
        <v>784898.9</v>
      </c>
      <c r="M48" s="181">
        <f>SUM(M55)</f>
        <v>313480.9</v>
      </c>
      <c r="N48" s="166"/>
    </row>
    <row r="49" spans="1:14" ht="12.75">
      <c r="A49" s="166"/>
      <c r="B49" s="166"/>
      <c r="C49" s="177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 ht="12.75">
      <c r="A50" s="166"/>
      <c r="B50" s="166"/>
      <c r="C50" s="177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</row>
    <row r="51" spans="1:14" ht="12.75">
      <c r="A51" s="166"/>
      <c r="B51" s="166" t="s">
        <v>311</v>
      </c>
      <c r="C51" s="177"/>
      <c r="D51" s="179">
        <v>1566669.5860000001</v>
      </c>
      <c r="E51" s="179">
        <v>1214408.7415</v>
      </c>
      <c r="F51" s="179">
        <v>966194.4395</v>
      </c>
      <c r="G51" s="179">
        <v>717980.0975</v>
      </c>
      <c r="H51" s="179">
        <v>589858.9555</v>
      </c>
      <c r="I51" s="179">
        <v>461737.8135</v>
      </c>
      <c r="J51" s="179">
        <v>333616.6715</v>
      </c>
      <c r="K51" s="179">
        <v>205495.5295</v>
      </c>
      <c r="L51" s="179">
        <v>77373.9375</v>
      </c>
      <c r="M51" s="179"/>
      <c r="N51" s="179"/>
    </row>
    <row r="52" spans="1:14" ht="12.75">
      <c r="A52" s="166"/>
      <c r="B52" s="166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5">
      <c r="A53" s="166"/>
      <c r="B53" s="182" t="s">
        <v>312</v>
      </c>
      <c r="C53" s="179">
        <v>1661049</v>
      </c>
      <c r="D53" s="179">
        <v>1661049</v>
      </c>
      <c r="E53" s="179">
        <v>894882</v>
      </c>
      <c r="F53" s="179">
        <v>695132</v>
      </c>
      <c r="G53" s="179">
        <v>695132</v>
      </c>
      <c r="H53" s="179">
        <v>471415</v>
      </c>
      <c r="I53" s="179">
        <v>471415</v>
      </c>
      <c r="J53" s="179">
        <v>471415</v>
      </c>
      <c r="K53" s="179">
        <v>471415</v>
      </c>
      <c r="L53" s="179">
        <v>471418</v>
      </c>
      <c r="M53" s="179"/>
      <c r="N53" s="179"/>
    </row>
    <row r="54" spans="1:14" ht="12.75">
      <c r="A54" s="166"/>
      <c r="B54" s="166" t="s">
        <v>313</v>
      </c>
      <c r="C54" s="179"/>
      <c r="D54" s="179">
        <v>313480.9</v>
      </c>
      <c r="E54" s="179">
        <v>313480.9</v>
      </c>
      <c r="F54" s="179">
        <v>313480.9</v>
      </c>
      <c r="G54" s="179">
        <v>313480.9</v>
      </c>
      <c r="H54" s="179">
        <v>313480.9</v>
      </c>
      <c r="I54" s="179">
        <v>313480.9</v>
      </c>
      <c r="J54" s="179">
        <v>313480.9</v>
      </c>
      <c r="K54" s="179">
        <v>313480.9</v>
      </c>
      <c r="L54" s="179">
        <v>313480.9</v>
      </c>
      <c r="M54" s="179">
        <v>313480.9</v>
      </c>
      <c r="N54" s="179"/>
    </row>
    <row r="55" spans="1:14" ht="12.75">
      <c r="A55" s="166"/>
      <c r="B55" s="183" t="s">
        <v>314</v>
      </c>
      <c r="C55" s="179">
        <f>SUM(C53:C54)</f>
        <v>1661049</v>
      </c>
      <c r="D55" s="179">
        <f>SUM(D53:D54)</f>
        <v>1974529.9</v>
      </c>
      <c r="E55" s="179">
        <f>SUM(E53:E54)</f>
        <v>1208362.9</v>
      </c>
      <c r="F55" s="179">
        <f>SUM(F53:F54)</f>
        <v>1008612.9</v>
      </c>
      <c r="G55" s="179">
        <f>SUM(G53:G54)</f>
        <v>1008612.9</v>
      </c>
      <c r="H55" s="179">
        <f>SUM(H53:H54)</f>
        <v>784895.9</v>
      </c>
      <c r="I55" s="179">
        <f>SUM(I53:I54)</f>
        <v>784895.9</v>
      </c>
      <c r="J55" s="179">
        <f>SUM(J53:J54)</f>
        <v>784895.9</v>
      </c>
      <c r="K55" s="179">
        <f>SUM(K53:K54)</f>
        <v>784895.9</v>
      </c>
      <c r="L55" s="179">
        <f>SUM(L53:L54)</f>
        <v>784898.9</v>
      </c>
      <c r="M55" s="179">
        <f>SUM(M53:M54)</f>
        <v>313480.9</v>
      </c>
      <c r="N55" s="184"/>
    </row>
    <row r="56" spans="1:14" ht="12.75">
      <c r="A56" s="166"/>
      <c r="B56" s="166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4"/>
    </row>
    <row r="57" spans="1:13" ht="12.75">
      <c r="A57" s="166"/>
      <c r="B57" s="185" t="s">
        <v>315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2.75">
      <c r="A58" s="166"/>
      <c r="B58" s="186">
        <v>28648984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2.75">
      <c r="A59" s="166"/>
      <c r="B59" s="185" t="s">
        <v>316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2.75">
      <c r="A60" s="166"/>
      <c r="B60" s="187">
        <v>7964322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2.75">
      <c r="A61" s="166"/>
      <c r="B61" s="185" t="s">
        <v>317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2.75">
      <c r="A62" s="166"/>
      <c r="B62" s="177">
        <v>15861658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2.75">
      <c r="A63" s="166"/>
      <c r="B63" s="185" t="s">
        <v>316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2.75">
      <c r="A64" s="166"/>
      <c r="B64" s="177">
        <v>3134809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</sheetData>
  <sheetProtection selectLockedCells="1" selectUnlockedCells="1"/>
  <mergeCells count="6">
    <mergeCell ref="L1:M1"/>
    <mergeCell ref="A5:M5"/>
    <mergeCell ref="A7:A8"/>
    <mergeCell ref="B7:B8"/>
    <mergeCell ref="C7:C8"/>
    <mergeCell ref="D7:M7"/>
  </mergeCells>
  <printOptions/>
  <pageMargins left="0.39375" right="0.39375" top="0.3937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="133" zoomScaleNormal="133" workbookViewId="0" topLeftCell="A1">
      <selection activeCell="A6" sqref="A6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3" width="16.00390625" style="1" customWidth="1"/>
    <col min="4" max="4" width="14.28125" style="1" customWidth="1"/>
    <col min="5" max="5" width="27.57421875" style="1" customWidth="1"/>
    <col min="6" max="16384" width="9.140625" style="1" customWidth="1"/>
  </cols>
  <sheetData>
    <row r="1" spans="1:7" ht="15" customHeight="1">
      <c r="A1" s="188"/>
      <c r="B1" s="188"/>
      <c r="C1" s="53"/>
      <c r="D1" s="83"/>
      <c r="E1" s="3" t="s">
        <v>318</v>
      </c>
      <c r="F1" s="3"/>
      <c r="G1" s="83"/>
    </row>
    <row r="2" spans="1:7" ht="15" customHeight="1">
      <c r="A2" s="188"/>
      <c r="B2" s="188"/>
      <c r="C2" s="189"/>
      <c r="D2"/>
      <c r="E2" s="4" t="s">
        <v>1</v>
      </c>
      <c r="F2" s="4"/>
      <c r="G2" s="84"/>
    </row>
    <row r="3" spans="1:7" ht="15" customHeight="1">
      <c r="A3" s="188"/>
      <c r="B3" s="188"/>
      <c r="C3" s="189"/>
      <c r="D3" s="190"/>
      <c r="E3" s="5" t="s">
        <v>2</v>
      </c>
      <c r="F3" s="5"/>
      <c r="G3" s="84"/>
    </row>
    <row r="4" spans="1:7" ht="15" customHeight="1">
      <c r="A4" s="188"/>
      <c r="B4" s="188"/>
      <c r="C4" s="191"/>
      <c r="D4" s="190"/>
      <c r="E4" s="5" t="s">
        <v>3</v>
      </c>
      <c r="F4" s="5"/>
      <c r="G4" s="84"/>
    </row>
    <row r="5" spans="1:4" ht="15" customHeight="1">
      <c r="A5" s="188"/>
      <c r="B5" s="188"/>
      <c r="C5" s="188"/>
      <c r="D5" s="188"/>
    </row>
    <row r="6" spans="1:5" ht="15" customHeight="1">
      <c r="A6" s="188" t="s">
        <v>319</v>
      </c>
      <c r="B6" s="188"/>
      <c r="C6" s="188"/>
      <c r="D6" s="188"/>
      <c r="E6" s="188"/>
    </row>
    <row r="7" ht="12.75">
      <c r="E7" s="192" t="s">
        <v>5</v>
      </c>
    </row>
    <row r="8" spans="1:5" ht="12.75">
      <c r="A8" s="193" t="s">
        <v>237</v>
      </c>
      <c r="B8" s="193" t="s">
        <v>320</v>
      </c>
      <c r="C8" s="193" t="s">
        <v>321</v>
      </c>
      <c r="D8" s="194" t="s">
        <v>322</v>
      </c>
      <c r="E8" s="194" t="s">
        <v>11</v>
      </c>
    </row>
    <row r="9" spans="1:5" ht="12.75">
      <c r="A9" s="193"/>
      <c r="B9" s="193"/>
      <c r="C9" s="193"/>
      <c r="D9" s="194"/>
      <c r="E9" s="194"/>
    </row>
    <row r="10" spans="1:5" ht="12.75">
      <c r="A10" s="193"/>
      <c r="B10" s="193"/>
      <c r="C10" s="193"/>
      <c r="D10" s="194"/>
      <c r="E10" s="194"/>
    </row>
    <row r="11" spans="1:5" ht="9" customHeight="1">
      <c r="A11" s="195">
        <v>1</v>
      </c>
      <c r="B11" s="195">
        <v>2</v>
      </c>
      <c r="C11" s="195">
        <v>3</v>
      </c>
      <c r="D11" s="195">
        <v>4</v>
      </c>
      <c r="E11" s="195">
        <v>5</v>
      </c>
    </row>
    <row r="12" spans="1:5" ht="19.5" customHeight="1">
      <c r="A12" s="196" t="s">
        <v>241</v>
      </c>
      <c r="B12" s="197" t="s">
        <v>323</v>
      </c>
      <c r="C12" s="196"/>
      <c r="D12" s="198">
        <v>79786626.14</v>
      </c>
      <c r="E12" s="198">
        <v>76066696.03</v>
      </c>
    </row>
    <row r="13" spans="1:5" ht="19.5" customHeight="1">
      <c r="A13" s="196" t="s">
        <v>243</v>
      </c>
      <c r="B13" s="199" t="s">
        <v>32</v>
      </c>
      <c r="C13" s="200"/>
      <c r="D13" s="201">
        <v>92237137.14</v>
      </c>
      <c r="E13" s="201">
        <v>82713065.63</v>
      </c>
    </row>
    <row r="14" spans="1:5" ht="19.5" customHeight="1">
      <c r="A14" s="196" t="s">
        <v>245</v>
      </c>
      <c r="B14" s="199" t="s">
        <v>324</v>
      </c>
      <c r="C14" s="200"/>
      <c r="D14" s="201"/>
      <c r="E14" s="201"/>
    </row>
    <row r="15" spans="1:5" ht="19.5" customHeight="1">
      <c r="A15" s="196" t="s">
        <v>247</v>
      </c>
      <c r="B15" s="202" t="s">
        <v>325</v>
      </c>
      <c r="C15" s="203"/>
      <c r="D15" s="204">
        <f>D12-D13</f>
        <v>-12450511</v>
      </c>
      <c r="E15" s="204">
        <f>E12-E13</f>
        <v>-6646369.599999994</v>
      </c>
    </row>
    <row r="16" spans="1:5" ht="19.5" customHeight="1">
      <c r="A16" s="193" t="s">
        <v>270</v>
      </c>
      <c r="B16" s="205" t="s">
        <v>326</v>
      </c>
      <c r="C16" s="206"/>
      <c r="D16" s="207">
        <f>D17-D27</f>
        <v>12450511</v>
      </c>
      <c r="E16" s="207">
        <f>E17-E27</f>
        <v>12450511.719999999</v>
      </c>
    </row>
    <row r="17" spans="1:5" ht="19.5" customHeight="1">
      <c r="A17" s="208" t="s">
        <v>327</v>
      </c>
      <c r="B17" s="208"/>
      <c r="C17" s="209"/>
      <c r="D17" s="210">
        <f>SUM(D18:D26)</f>
        <v>18926628</v>
      </c>
      <c r="E17" s="210">
        <f>SUM(E18:E26)</f>
        <v>18926628</v>
      </c>
    </row>
    <row r="18" spans="1:5" ht="19.5" customHeight="1">
      <c r="A18" s="211" t="s">
        <v>241</v>
      </c>
      <c r="B18" s="212" t="s">
        <v>244</v>
      </c>
      <c r="C18" s="211" t="s">
        <v>328</v>
      </c>
      <c r="D18" s="213">
        <f>15861658-3134809</f>
        <v>12726849</v>
      </c>
      <c r="E18" s="213">
        <f>15861658-3134809</f>
        <v>12726849</v>
      </c>
    </row>
    <row r="19" spans="1:5" ht="19.5" customHeight="1">
      <c r="A19" s="200" t="s">
        <v>243</v>
      </c>
      <c r="B19" s="199" t="s">
        <v>246</v>
      </c>
      <c r="C19" s="200" t="s">
        <v>328</v>
      </c>
      <c r="D19" s="201"/>
      <c r="E19" s="201"/>
    </row>
    <row r="20" spans="1:5" ht="26.25">
      <c r="A20" s="200" t="s">
        <v>245</v>
      </c>
      <c r="B20" s="214" t="s">
        <v>329</v>
      </c>
      <c r="C20" s="200" t="s">
        <v>330</v>
      </c>
      <c r="D20" s="201">
        <v>3134809</v>
      </c>
      <c r="E20" s="201">
        <v>3134809</v>
      </c>
    </row>
    <row r="21" spans="1:5" ht="19.5" customHeight="1">
      <c r="A21" s="200" t="s">
        <v>247</v>
      </c>
      <c r="B21" s="199" t="s">
        <v>331</v>
      </c>
      <c r="C21" s="200" t="s">
        <v>332</v>
      </c>
      <c r="D21" s="201"/>
      <c r="E21" s="201"/>
    </row>
    <row r="22" spans="1:5" ht="19.5" customHeight="1">
      <c r="A22" s="200" t="s">
        <v>249</v>
      </c>
      <c r="B22" s="199" t="s">
        <v>333</v>
      </c>
      <c r="C22" s="200" t="s">
        <v>334</v>
      </c>
      <c r="D22" s="201"/>
      <c r="E22" s="201"/>
    </row>
    <row r="23" spans="1:5" ht="19.5" customHeight="1">
      <c r="A23" s="200" t="s">
        <v>257</v>
      </c>
      <c r="B23" s="199" t="s">
        <v>335</v>
      </c>
      <c r="C23" s="200" t="s">
        <v>336</v>
      </c>
      <c r="D23" s="201"/>
      <c r="E23" s="201"/>
    </row>
    <row r="24" spans="1:5" ht="19.5" customHeight="1">
      <c r="A24" s="200" t="s">
        <v>259</v>
      </c>
      <c r="B24" s="199" t="s">
        <v>337</v>
      </c>
      <c r="C24" s="200" t="s">
        <v>338</v>
      </c>
      <c r="D24" s="201"/>
      <c r="E24" s="201"/>
    </row>
    <row r="25" spans="1:5" ht="19.5" customHeight="1">
      <c r="A25" s="200" t="s">
        <v>261</v>
      </c>
      <c r="B25" s="199" t="s">
        <v>339</v>
      </c>
      <c r="C25" s="200" t="s">
        <v>340</v>
      </c>
      <c r="D25" s="201"/>
      <c r="E25" s="201"/>
    </row>
    <row r="26" spans="1:5" ht="19.5" customHeight="1">
      <c r="A26" s="196" t="s">
        <v>341</v>
      </c>
      <c r="B26" s="197" t="s">
        <v>342</v>
      </c>
      <c r="C26" s="196" t="s">
        <v>343</v>
      </c>
      <c r="D26" s="201">
        <v>3064970</v>
      </c>
      <c r="E26" s="201">
        <v>3064970</v>
      </c>
    </row>
    <row r="27" spans="1:5" ht="19.5" customHeight="1">
      <c r="A27" s="208" t="s">
        <v>344</v>
      </c>
      <c r="B27" s="208"/>
      <c r="C27" s="209"/>
      <c r="D27" s="210">
        <f>SUM(D28:D35)</f>
        <v>6476117</v>
      </c>
      <c r="E27" s="210">
        <f>SUM(E28:E35)</f>
        <v>6476116.28</v>
      </c>
    </row>
    <row r="28" spans="1:5" ht="19.5" customHeight="1">
      <c r="A28" s="215" t="s">
        <v>241</v>
      </c>
      <c r="B28" s="216" t="s">
        <v>309</v>
      </c>
      <c r="C28" s="215" t="s">
        <v>345</v>
      </c>
      <c r="D28" s="217">
        <v>4815068</v>
      </c>
      <c r="E28" s="217">
        <v>4815067.28</v>
      </c>
    </row>
    <row r="29" spans="1:5" ht="19.5" customHeight="1">
      <c r="A29" s="200" t="s">
        <v>243</v>
      </c>
      <c r="B29" s="199" t="s">
        <v>346</v>
      </c>
      <c r="C29" s="200" t="s">
        <v>345</v>
      </c>
      <c r="D29" s="201"/>
      <c r="E29" s="201"/>
    </row>
    <row r="30" spans="1:5" ht="39">
      <c r="A30" s="200" t="s">
        <v>245</v>
      </c>
      <c r="B30" s="214" t="s">
        <v>347</v>
      </c>
      <c r="C30" s="200" t="s">
        <v>348</v>
      </c>
      <c r="D30" s="201">
        <v>1661049</v>
      </c>
      <c r="E30" s="201">
        <v>1661049</v>
      </c>
    </row>
    <row r="31" spans="1:5" ht="19.5" customHeight="1">
      <c r="A31" s="200" t="s">
        <v>247</v>
      </c>
      <c r="B31" s="199" t="s">
        <v>349</v>
      </c>
      <c r="C31" s="200" t="s">
        <v>350</v>
      </c>
      <c r="D31" s="201"/>
      <c r="E31" s="201"/>
    </row>
    <row r="32" spans="1:5" ht="19.5" customHeight="1">
      <c r="A32" s="200" t="s">
        <v>249</v>
      </c>
      <c r="B32" s="199" t="s">
        <v>351</v>
      </c>
      <c r="C32" s="200" t="s">
        <v>352</v>
      </c>
      <c r="D32" s="201"/>
      <c r="E32" s="201"/>
    </row>
    <row r="33" spans="1:5" ht="19.5" customHeight="1">
      <c r="A33" s="200" t="s">
        <v>257</v>
      </c>
      <c r="B33" s="199" t="s">
        <v>292</v>
      </c>
      <c r="C33" s="200" t="s">
        <v>353</v>
      </c>
      <c r="D33" s="201"/>
      <c r="E33" s="201"/>
    </row>
    <row r="34" spans="1:5" ht="19.5" customHeight="1">
      <c r="A34" s="200" t="s">
        <v>259</v>
      </c>
      <c r="B34" s="218" t="s">
        <v>354</v>
      </c>
      <c r="C34" s="219" t="s">
        <v>355</v>
      </c>
      <c r="D34" s="220"/>
      <c r="E34" s="220"/>
    </row>
    <row r="35" spans="1:5" ht="19.5" customHeight="1">
      <c r="A35" s="221" t="s">
        <v>261</v>
      </c>
      <c r="B35" s="222" t="s">
        <v>356</v>
      </c>
      <c r="C35" s="221" t="s">
        <v>357</v>
      </c>
      <c r="D35" s="223"/>
      <c r="E35" s="223"/>
    </row>
    <row r="36" spans="1:4" ht="19.5" customHeight="1">
      <c r="A36" s="10" t="s">
        <v>358</v>
      </c>
      <c r="B36" s="1" t="s">
        <v>359</v>
      </c>
      <c r="C36" s="224"/>
      <c r="D36" s="224"/>
    </row>
  </sheetData>
  <sheetProtection selectLockedCells="1" selectUnlockedCells="1"/>
  <mergeCells count="9">
    <mergeCell ref="E1:F1"/>
    <mergeCell ref="A6:E6"/>
    <mergeCell ref="A8:A10"/>
    <mergeCell ref="B8:B10"/>
    <mergeCell ref="C8:C10"/>
    <mergeCell ref="D8:D10"/>
    <mergeCell ref="E8:E10"/>
    <mergeCell ref="A17:B17"/>
    <mergeCell ref="A27:B27"/>
  </mergeCells>
  <printOptions/>
  <pageMargins left="0.39375" right="0.39375" top="0.7875" bottom="0.7875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="133" zoomScaleNormal="133" workbookViewId="0" topLeftCell="A1">
      <selection activeCell="J2" sqref="J2"/>
    </sheetView>
  </sheetViews>
  <sheetFormatPr defaultColWidth="9.140625" defaultRowHeight="12.75"/>
  <cols>
    <col min="1" max="1" width="4.00390625" style="0" customWidth="1"/>
    <col min="2" max="2" width="27.8515625" style="0" customWidth="1"/>
    <col min="3" max="3" width="12.7109375" style="0" customWidth="1"/>
    <col min="4" max="5" width="10.7109375" style="0" customWidth="1"/>
    <col min="6" max="7" width="12.7109375" style="0" customWidth="1"/>
    <col min="8" max="8" width="10.7109375" style="0" customWidth="1"/>
    <col min="9" max="9" width="10.57421875" style="0" customWidth="1"/>
    <col min="10" max="10" width="15.57421875" style="0" customWidth="1"/>
    <col min="11" max="11" width="17.7109375" style="0" customWidth="1"/>
  </cols>
  <sheetData>
    <row r="1" spans="1:12" ht="16.5" customHeight="1">
      <c r="A1" s="225"/>
      <c r="B1" s="225"/>
      <c r="C1" s="225"/>
      <c r="D1" s="225"/>
      <c r="E1" s="225"/>
      <c r="F1" s="225"/>
      <c r="G1" s="225"/>
      <c r="H1" s="225"/>
      <c r="I1" s="5"/>
      <c r="J1" s="3" t="s">
        <v>360</v>
      </c>
      <c r="K1" s="3"/>
      <c r="L1" s="83"/>
    </row>
    <row r="2" spans="1:12" ht="16.5">
      <c r="A2" s="225"/>
      <c r="B2" s="225"/>
      <c r="C2" s="225"/>
      <c r="D2" s="225"/>
      <c r="E2" s="225"/>
      <c r="F2" s="225"/>
      <c r="G2" s="225"/>
      <c r="H2" s="225"/>
      <c r="I2" s="4"/>
      <c r="J2" s="4" t="s">
        <v>1</v>
      </c>
      <c r="K2" s="4"/>
      <c r="L2" s="84"/>
    </row>
    <row r="3" spans="1:12" ht="16.5">
      <c r="A3" s="225"/>
      <c r="B3" s="225"/>
      <c r="C3" s="225"/>
      <c r="D3" s="225"/>
      <c r="E3" s="225"/>
      <c r="F3" s="225"/>
      <c r="G3" s="225"/>
      <c r="H3" s="225"/>
      <c r="I3" s="5"/>
      <c r="J3" s="5" t="s">
        <v>2</v>
      </c>
      <c r="K3" s="5"/>
      <c r="L3" s="84"/>
    </row>
    <row r="4" spans="1:12" ht="16.5">
      <c r="A4" s="225"/>
      <c r="B4" s="225"/>
      <c r="C4" s="225"/>
      <c r="D4" s="225"/>
      <c r="E4" s="225"/>
      <c r="F4" s="225"/>
      <c r="G4" s="225"/>
      <c r="H4" s="225"/>
      <c r="I4" s="5"/>
      <c r="J4" s="5" t="s">
        <v>3</v>
      </c>
      <c r="K4" s="5"/>
      <c r="L4" s="84"/>
    </row>
    <row r="5" spans="1:11" ht="16.5" customHeight="1">
      <c r="A5" s="225" t="s">
        <v>361</v>
      </c>
      <c r="B5" s="225"/>
      <c r="C5" s="225"/>
      <c r="D5" s="225"/>
      <c r="E5" s="225"/>
      <c r="F5" s="225"/>
      <c r="G5" s="225"/>
      <c r="H5" s="225"/>
      <c r="I5" s="225" t="s">
        <v>362</v>
      </c>
      <c r="J5" s="225"/>
      <c r="K5" s="225"/>
    </row>
    <row r="6" spans="1:11" ht="16.5" customHeight="1">
      <c r="A6" s="225" t="s">
        <v>363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0" ht="13.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6"/>
      <c r="K8" s="192" t="s">
        <v>5</v>
      </c>
    </row>
    <row r="9" spans="1:11" ht="15" customHeight="1">
      <c r="A9" s="25" t="s">
        <v>28</v>
      </c>
      <c r="B9" s="25" t="s">
        <v>267</v>
      </c>
      <c r="C9" s="26" t="s">
        <v>364</v>
      </c>
      <c r="D9" s="26" t="s">
        <v>365</v>
      </c>
      <c r="E9" s="26"/>
      <c r="F9" s="26"/>
      <c r="G9" s="26"/>
      <c r="H9" s="26" t="s">
        <v>366</v>
      </c>
      <c r="I9" s="26"/>
      <c r="J9" s="26" t="s">
        <v>367</v>
      </c>
      <c r="K9" s="26" t="s">
        <v>368</v>
      </c>
    </row>
    <row r="10" spans="1:11" ht="15" customHeight="1">
      <c r="A10" s="25"/>
      <c r="B10" s="25"/>
      <c r="C10" s="26"/>
      <c r="D10" s="26" t="s">
        <v>369</v>
      </c>
      <c r="E10" s="26" t="s">
        <v>16</v>
      </c>
      <c r="F10" s="26"/>
      <c r="G10" s="26"/>
      <c r="H10" s="26" t="s">
        <v>369</v>
      </c>
      <c r="I10" s="26" t="s">
        <v>370</v>
      </c>
      <c r="J10" s="26"/>
      <c r="K10" s="26"/>
    </row>
    <row r="11" spans="1:11" ht="15" customHeight="1">
      <c r="A11" s="25"/>
      <c r="B11" s="25"/>
      <c r="C11" s="26"/>
      <c r="D11" s="26"/>
      <c r="E11" s="227" t="s">
        <v>371</v>
      </c>
      <c r="F11" s="26" t="s">
        <v>16</v>
      </c>
      <c r="G11" s="26"/>
      <c r="H11" s="26"/>
      <c r="I11" s="26"/>
      <c r="J11" s="26"/>
      <c r="K11" s="26"/>
    </row>
    <row r="12" spans="1:11" ht="15" customHeight="1">
      <c r="A12" s="25"/>
      <c r="B12" s="25"/>
      <c r="C12" s="26"/>
      <c r="D12" s="26"/>
      <c r="E12" s="227"/>
      <c r="F12" s="26" t="s">
        <v>372</v>
      </c>
      <c r="G12" s="26" t="s">
        <v>373</v>
      </c>
      <c r="H12" s="26"/>
      <c r="I12" s="26"/>
      <c r="J12" s="26"/>
      <c r="K12" s="26"/>
    </row>
    <row r="13" spans="1:11" ht="7.5" customHeight="1">
      <c r="A13" s="228">
        <v>1</v>
      </c>
      <c r="B13" s="228">
        <v>2</v>
      </c>
      <c r="C13" s="228">
        <v>3</v>
      </c>
      <c r="D13" s="228">
        <v>4</v>
      </c>
      <c r="E13" s="228">
        <v>5</v>
      </c>
      <c r="F13" s="228">
        <v>6</v>
      </c>
      <c r="G13" s="228">
        <v>7</v>
      </c>
      <c r="H13" s="228">
        <v>8</v>
      </c>
      <c r="I13" s="228">
        <v>9</v>
      </c>
      <c r="J13" s="228">
        <v>10</v>
      </c>
      <c r="K13" s="228">
        <v>11</v>
      </c>
    </row>
    <row r="14" spans="1:11" ht="27.75" customHeight="1">
      <c r="A14" s="229" t="s">
        <v>270</v>
      </c>
      <c r="B14" s="230" t="s">
        <v>374</v>
      </c>
      <c r="C14" s="231"/>
      <c r="D14" s="231"/>
      <c r="E14" s="229"/>
      <c r="F14" s="229" t="s">
        <v>375</v>
      </c>
      <c r="G14" s="229" t="s">
        <v>375</v>
      </c>
      <c r="H14" s="231"/>
      <c r="I14" s="229" t="s">
        <v>375</v>
      </c>
      <c r="J14" s="231"/>
      <c r="K14" s="232"/>
    </row>
    <row r="15" spans="1:11" ht="21.75" customHeight="1">
      <c r="A15" s="233"/>
      <c r="B15" s="234" t="s">
        <v>14</v>
      </c>
      <c r="C15" s="235"/>
      <c r="D15" s="235"/>
      <c r="E15" s="236"/>
      <c r="F15" s="236"/>
      <c r="G15" s="236"/>
      <c r="H15" s="235"/>
      <c r="I15" s="236"/>
      <c r="J15" s="235"/>
      <c r="K15" s="233"/>
    </row>
    <row r="16" spans="1:11" ht="21.75" customHeight="1">
      <c r="A16" s="233"/>
      <c r="B16" s="237" t="s">
        <v>376</v>
      </c>
      <c r="C16" s="238">
        <v>8094.85</v>
      </c>
      <c r="D16" s="238">
        <v>133287.25</v>
      </c>
      <c r="E16" s="236"/>
      <c r="F16" s="236" t="s">
        <v>375</v>
      </c>
      <c r="G16" s="236" t="s">
        <v>375</v>
      </c>
      <c r="H16" s="238">
        <v>118724.7</v>
      </c>
      <c r="I16" s="236" t="s">
        <v>375</v>
      </c>
      <c r="J16" s="238">
        <f>C16+D16-H16</f>
        <v>22657.40000000001</v>
      </c>
      <c r="K16" s="233"/>
    </row>
    <row r="17" spans="1:11" ht="21.75" customHeight="1">
      <c r="A17" s="233"/>
      <c r="B17" s="237" t="s">
        <v>377</v>
      </c>
      <c r="C17" s="238">
        <v>26871.22</v>
      </c>
      <c r="D17" s="238">
        <v>165799.72</v>
      </c>
      <c r="E17" s="236"/>
      <c r="F17" s="236" t="s">
        <v>375</v>
      </c>
      <c r="G17" s="236" t="s">
        <v>375</v>
      </c>
      <c r="H17" s="238">
        <v>157724.56</v>
      </c>
      <c r="I17" s="236" t="s">
        <v>375</v>
      </c>
      <c r="J17" s="238">
        <f>C17+D17-H17</f>
        <v>34946.380000000005</v>
      </c>
      <c r="K17" s="233"/>
    </row>
    <row r="18" spans="1:11" ht="21.75" customHeight="1">
      <c r="A18" s="233"/>
      <c r="B18" s="237" t="s">
        <v>378</v>
      </c>
      <c r="C18" s="238">
        <v>39862.95</v>
      </c>
      <c r="D18" s="238">
        <v>207296.5</v>
      </c>
      <c r="E18" s="236"/>
      <c r="F18" s="236" t="s">
        <v>375</v>
      </c>
      <c r="G18" s="236" t="s">
        <v>375</v>
      </c>
      <c r="H18" s="238">
        <v>247159.45</v>
      </c>
      <c r="I18" s="236" t="s">
        <v>375</v>
      </c>
      <c r="J18" s="238">
        <f>C18+D18-H18</f>
        <v>0</v>
      </c>
      <c r="K18" s="233"/>
    </row>
    <row r="19" spans="1:11" ht="21.75" customHeight="1">
      <c r="A19" s="233"/>
      <c r="B19" s="239" t="s">
        <v>379</v>
      </c>
      <c r="C19" s="238">
        <v>5802.8</v>
      </c>
      <c r="D19" s="238">
        <v>70480.81</v>
      </c>
      <c r="E19" s="236"/>
      <c r="F19" s="236"/>
      <c r="G19" s="236"/>
      <c r="H19" s="238">
        <v>76283.61</v>
      </c>
      <c r="I19" s="236"/>
      <c r="J19" s="238">
        <f>C19+D19-H19</f>
        <v>0</v>
      </c>
      <c r="K19" s="233"/>
    </row>
    <row r="20" spans="1:11" ht="21.75" customHeight="1">
      <c r="A20" s="233"/>
      <c r="B20" s="239" t="s">
        <v>380</v>
      </c>
      <c r="C20" s="238">
        <v>5104.25</v>
      </c>
      <c r="D20" s="238">
        <v>109148.55</v>
      </c>
      <c r="E20" s="236"/>
      <c r="F20" s="236"/>
      <c r="G20" s="236"/>
      <c r="H20" s="238">
        <v>114252.8</v>
      </c>
      <c r="I20" s="236"/>
      <c r="J20" s="238">
        <f>C20+D20-H20</f>
        <v>0</v>
      </c>
      <c r="K20" s="233"/>
    </row>
    <row r="21" spans="1:11" ht="21.75" customHeight="1">
      <c r="A21" s="240"/>
      <c r="B21" s="239" t="s">
        <v>381</v>
      </c>
      <c r="C21" s="241">
        <v>43889.48</v>
      </c>
      <c r="D21" s="241">
        <v>58908.66</v>
      </c>
      <c r="E21" s="242"/>
      <c r="F21" s="242" t="s">
        <v>375</v>
      </c>
      <c r="G21" s="242" t="s">
        <v>375</v>
      </c>
      <c r="H21" s="241">
        <v>102798.14</v>
      </c>
      <c r="I21" s="242" t="s">
        <v>375</v>
      </c>
      <c r="J21" s="238">
        <f>C21+D21-H21</f>
        <v>0</v>
      </c>
      <c r="K21" s="240"/>
    </row>
    <row r="22" spans="1:11" s="246" customFormat="1" ht="21.75" customHeight="1">
      <c r="A22" s="243" t="s">
        <v>24</v>
      </c>
      <c r="B22" s="243"/>
      <c r="C22" s="244">
        <f>SUM(C14:C21)</f>
        <v>129625.55000000002</v>
      </c>
      <c r="D22" s="244">
        <f>SUM(D14:D21)</f>
        <v>744921.49</v>
      </c>
      <c r="E22" s="245"/>
      <c r="F22" s="245"/>
      <c r="G22" s="245"/>
      <c r="H22" s="244">
        <f>SUM(H14:H21)</f>
        <v>816943.26</v>
      </c>
      <c r="I22" s="245"/>
      <c r="J22" s="244">
        <f>SUM(J14:J21)</f>
        <v>57603.78000000001</v>
      </c>
      <c r="K22" s="245"/>
    </row>
    <row r="23" ht="14.25" customHeight="1"/>
    <row r="24" ht="12.75">
      <c r="A24" s="247" t="s">
        <v>382</v>
      </c>
    </row>
    <row r="25" ht="12.75">
      <c r="A25" s="247" t="s">
        <v>383</v>
      </c>
    </row>
    <row r="26" ht="12.75">
      <c r="A26" s="247" t="s">
        <v>384</v>
      </c>
    </row>
    <row r="27" ht="12.75">
      <c r="A27" s="247" t="s">
        <v>385</v>
      </c>
    </row>
  </sheetData>
  <sheetProtection selectLockedCells="1" selectUnlockedCells="1"/>
  <mergeCells count="17">
    <mergeCell ref="J1:K1"/>
    <mergeCell ref="A5:K5"/>
    <mergeCell ref="A6:K6"/>
    <mergeCell ref="A9:A12"/>
    <mergeCell ref="B9:B12"/>
    <mergeCell ref="C9:C12"/>
    <mergeCell ref="D9:G9"/>
    <mergeCell ref="H9:I9"/>
    <mergeCell ref="J9:J12"/>
    <mergeCell ref="K9:K12"/>
    <mergeCell ref="D10:D12"/>
    <mergeCell ref="E10:G10"/>
    <mergeCell ref="H10:H12"/>
    <mergeCell ref="I10:I12"/>
    <mergeCell ref="E11:E12"/>
    <mergeCell ref="F11:G11"/>
    <mergeCell ref="A22:B22"/>
  </mergeCells>
  <printOptions/>
  <pageMargins left="0.39375" right="0.39375" top="0.7875" bottom="0.7875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Mikielski</dc:creator>
  <cp:keywords/>
  <dc:description/>
  <cp:lastModifiedBy>Tomasz Mikielski</cp:lastModifiedBy>
  <cp:lastPrinted>2011-03-23T11:56:39Z</cp:lastPrinted>
  <dcterms:created xsi:type="dcterms:W3CDTF">2009-07-23T07:24:24Z</dcterms:created>
  <dcterms:modified xsi:type="dcterms:W3CDTF">2011-03-28T07:33:23Z</dcterms:modified>
  <cp:category/>
  <cp:version/>
  <cp:contentType/>
  <cp:contentStatus/>
  <cp:revision>119</cp:revision>
</cp:coreProperties>
</file>