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Dochody i Wydatki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<sst xmlns="http://schemas.openxmlformats.org/spreadsheetml/2006/main" count="136" uniqueCount="90">
  <si>
    <t>Załącznik nr 1</t>
  </si>
  <si>
    <t>do Zarządzenia Nr 282/XI/2011</t>
  </si>
  <si>
    <t>Burmistrza Gołdapi</t>
  </si>
  <si>
    <t xml:space="preserve">z dnia 30 listopada 2011 roku </t>
  </si>
  <si>
    <t>Zmiany planu dochodów</t>
  </si>
  <si>
    <t>Dział</t>
  </si>
  <si>
    <t xml:space="preserve">Rozdział </t>
  </si>
  <si>
    <t>Paragraf</t>
  </si>
  <si>
    <t>Plan przed zmianami</t>
  </si>
  <si>
    <t>Zmiana</t>
  </si>
  <si>
    <t>Plan po zmianach</t>
  </si>
  <si>
    <t>RAZEM</t>
  </si>
  <si>
    <t>Załącznik nr 2</t>
  </si>
  <si>
    <t>Zmiany planu wydatków</t>
  </si>
  <si>
    <t>Załącznik Nr 3</t>
  </si>
  <si>
    <t xml:space="preserve">Zadania inwestycyjne (roczne i wieloletnie) przewidziane do realizacji w 2011 r. </t>
  </si>
  <si>
    <t>w złotych</t>
  </si>
  <si>
    <t>Lp.</t>
  </si>
  <si>
    <t>Rozdz.</t>
  </si>
  <si>
    <t>§*</t>
  </si>
  <si>
    <t>Nazwa zadania inwestycyjnego</t>
  </si>
  <si>
    <t xml:space="preserve">Łączne koszty finansowe inwestycji </t>
  </si>
  <si>
    <t xml:space="preserve">   Nakłady poniesione w latach 2008- 2010</t>
  </si>
  <si>
    <t>RAZEM inwestycje roczne i wieloletnie</t>
  </si>
  <si>
    <t>Planowane wydatki inwestycyjne roczne</t>
  </si>
  <si>
    <t xml:space="preserve"> Planowane wydatki inwestycyjne wieloletnie</t>
  </si>
  <si>
    <t>rok budżetowy 2011 (9+10+11+12)</t>
  </si>
  <si>
    <t>w tym źródła finansowania</t>
  </si>
  <si>
    <t xml:space="preserve">Planowane wydatki inwestycyjne wieloletnie przewidziane do realizacji w 2011 r. </t>
  </si>
  <si>
    <t>dochody własne j.s.t.</t>
  </si>
  <si>
    <t>kredyty
i pożyczki</t>
  </si>
  <si>
    <t>środki pochodzące
z innych  źródeł*</t>
  </si>
  <si>
    <t>środki wymienione
w art. 5 ust. 1 pkt 2 i 3 u.f.p.</t>
  </si>
  <si>
    <t>Kredyty i pożyczki</t>
  </si>
  <si>
    <t xml:space="preserve">środki wymienione w art. 5 ust. 1 pkt. 2 i 3 </t>
  </si>
  <si>
    <t>010</t>
  </si>
  <si>
    <t>01010</t>
  </si>
  <si>
    <t>Budowa wodociągów wiejskich w Gminie Gołdap – Wodociąg Pogorzel-Kozaki, Galwiecie – Botkuny, Grabowo – Kolonia</t>
  </si>
  <si>
    <t>Kanalizacja we wsi Dąbie</t>
  </si>
  <si>
    <t xml:space="preserve">Masterplan dla Wielkich Jezior. cz. I </t>
  </si>
  <si>
    <t>Dokumentacja na wodociąg Wronki – Wronki</t>
  </si>
  <si>
    <t>Budowa seperatorów i przepompowni  w ul. Spacerowej</t>
  </si>
  <si>
    <t>RAZEM  DZIAŁ  010</t>
  </si>
  <si>
    <t>600</t>
  </si>
  <si>
    <t>60016</t>
  </si>
  <si>
    <t>Dokumentacja i modernizacja ulicy Sosnowej</t>
  </si>
  <si>
    <t>Remont drogi wiejskiej</t>
  </si>
  <si>
    <t>Przebudowa drogi Boćwiński Młyn – Rożyńsk Mały o długości 3,419 km</t>
  </si>
  <si>
    <t xml:space="preserve">Remont dróg gminnych na osiedlu w miejscowości Botkuny </t>
  </si>
  <si>
    <t>RAZEM  DZIAŁ  600</t>
  </si>
  <si>
    <t>Wykonanie odwiertu solankowego i budowa tężni w parku zdrojowym w Gołdapi</t>
  </si>
  <si>
    <t>Budowa pijalni wód mineralnych w uzdrowisku Gołdap z wykonaniem podziemnego ujęcia wód leczniczych</t>
  </si>
  <si>
    <t>Rozwój funkcji uzdrowiskowej poprzez urządzenie plaży i budowę zdrojowego i kinezyterapeutycznego w Gołdapi</t>
  </si>
  <si>
    <t>Odnowa wsi Kozaki</t>
  </si>
  <si>
    <t>Ułożenie kostki na targowicy</t>
  </si>
  <si>
    <t>Dokumentacja i remont ul. Armii Krajowej 14 i Partzyantów 5</t>
  </si>
  <si>
    <t>Odnowa wsi Galwiecie</t>
  </si>
  <si>
    <t>RAZEM  DZIAŁ  700</t>
  </si>
  <si>
    <t>Budowa Cmentarza komunalnego</t>
  </si>
  <si>
    <t>Ułożenie kostki na cmentarzu</t>
  </si>
  <si>
    <t>RAZEM  DZIAŁ  710</t>
  </si>
  <si>
    <t xml:space="preserve">Zakup centrali telefonicznej do Urzędu Miejskiego </t>
  </si>
  <si>
    <t>RAZEM  DZIAŁ  750</t>
  </si>
  <si>
    <t>Zakup samochodu ratowniczo-gaśniczego dla OSP Dunajek</t>
  </si>
  <si>
    <t>RAZEM  DZIAŁ  754</t>
  </si>
  <si>
    <t>Wymiana okien w Szkole Podstawowej nr.1</t>
  </si>
  <si>
    <t>RAZEM  DZIAŁ  801</t>
  </si>
  <si>
    <t>Kolektor kanalizacji deszczowej ul. Wojska Polskiego</t>
  </si>
  <si>
    <t>Rekultywacja jeziora Gołdap</t>
  </si>
  <si>
    <t>Modernizacja i budowa linii oświetleniowych w Gminie</t>
  </si>
  <si>
    <t>Modernizacja ujęcia wodnego MASTERPLAN</t>
  </si>
  <si>
    <t>RAZEM  DZIAŁ  900</t>
  </si>
  <si>
    <t>Budowa boiska w Szkole Podstawowej Nr 2</t>
  </si>
  <si>
    <t>RAZEM  DZIAŁ  926</t>
  </si>
  <si>
    <t>OGÓŁEM</t>
  </si>
  <si>
    <t>Załącznik nr 4</t>
  </si>
  <si>
    <t>Dochody i wydatki związane z realizacją zadań z zakresu administracji rządowej i innych zadań zleconych odrębnymi ustawami w 2011 r.</t>
  </si>
  <si>
    <t>Rozdział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</si>
  <si>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</si>
  <si>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</si>
  <si>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</si>
  <si>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</si>
  <si>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</si>
  <si>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</si>
  <si>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</si>
  <si>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</si>
  <si>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</si>
  <si>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01095</t>
  </si>
  <si>
    <t>X</t>
  </si>
  <si>
    <t xml:space="preserve">Ogółem: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</si>
</sst>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[RED]\-#,##0.00"/>
    <numFmt numFmtId="166" formatCode="#,##0.00"/>
    <numFmt numFmtId="167" formatCode="#,##0"/>
    <numFmt numFmtId="168" formatCode="@"/>
    <numFmt numFmtId="169" formatCode="0"/>
    <numFmt numFmtId="170" formatCode="0.00"/>
  </numFmts>
  <fonts count="13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 CE"/>
      <family val="2"/>
    </font>
    <font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7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wrapText="1"/>
    </xf>
    <xf numFmtId="166" fontId="3" fillId="0" borderId="0" xfId="0" applyNumberFormat="1" applyFont="1" applyAlignment="1" applyProtection="1">
      <alignment vertical="center"/>
      <protection/>
    </xf>
    <xf numFmtId="164" fontId="0" fillId="0" borderId="0" xfId="0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wrapText="1"/>
    </xf>
    <xf numFmtId="166" fontId="3" fillId="0" borderId="0" xfId="0" applyNumberFormat="1" applyFont="1" applyAlignment="1" applyProtection="1">
      <alignment/>
      <protection/>
    </xf>
    <xf numFmtId="164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right"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7" fontId="8" fillId="2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8" fontId="3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/>
    </xf>
    <xf numFmtId="164" fontId="5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right" vertical="center"/>
    </xf>
    <xf numFmtId="164" fontId="11" fillId="0" borderId="0" xfId="0" applyFont="1" applyAlignment="1">
      <alignment vertical="center"/>
    </xf>
    <xf numFmtId="167" fontId="11" fillId="0" borderId="0" xfId="0" applyNumberFormat="1" applyFont="1" applyAlignment="1">
      <alignment vertical="center"/>
    </xf>
    <xf numFmtId="164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6" fontId="5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70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70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4" fontId="12" fillId="0" borderId="0" xfId="0" applyFont="1" applyAlignment="1">
      <alignment vertical="center"/>
    </xf>
    <xf numFmtId="167" fontId="3" fillId="0" borderId="0" xfId="0" applyNumberFormat="1" applyFont="1" applyAlignment="1">
      <alignment/>
    </xf>
    <xf numFmtId="17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Wykonanie 2003 i plan 2004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 topLeftCell="A25">
      <selection activeCell="E60" sqref="E60"/>
    </sheetView>
  </sheetViews>
  <sheetFormatPr defaultColWidth="12.57421875" defaultRowHeight="12.75"/>
  <cols>
    <col min="1" max="3" width="7.7109375" style="1" customWidth="1"/>
    <col min="4" max="4" width="12.140625" style="2" customWidth="1"/>
    <col min="5" max="5" width="14.00390625" style="1" customWidth="1"/>
    <col min="6" max="6" width="19.421875" style="2" customWidth="1"/>
    <col min="7" max="8" width="11.57421875" style="0" customWidth="1"/>
    <col min="9" max="9" width="16.57421875" style="0" customWidth="1"/>
    <col min="10" max="10" width="11.8515625" style="0" customWidth="1"/>
    <col min="11" max="16384" width="11.57421875" style="0" customWidth="1"/>
  </cols>
  <sheetData>
    <row r="1" ht="12.75">
      <c r="G1" s="3"/>
    </row>
    <row r="2" spans="2:7" ht="12.75">
      <c r="B2"/>
      <c r="C2"/>
      <c r="D2"/>
      <c r="E2" s="4"/>
      <c r="F2" s="5" t="s">
        <v>0</v>
      </c>
      <c r="G2" s="3"/>
    </row>
    <row r="3" spans="2:7" ht="12.75">
      <c r="B3"/>
      <c r="C3"/>
      <c r="D3"/>
      <c r="E3" s="4"/>
      <c r="F3" s="6" t="s">
        <v>1</v>
      </c>
      <c r="G3" s="3"/>
    </row>
    <row r="4" spans="2:7" ht="12.75">
      <c r="B4"/>
      <c r="C4"/>
      <c r="D4"/>
      <c r="E4" s="4"/>
      <c r="F4" s="5" t="s">
        <v>2</v>
      </c>
      <c r="G4" s="3"/>
    </row>
    <row r="5" spans="2:7" ht="12.75">
      <c r="B5"/>
      <c r="C5"/>
      <c r="D5"/>
      <c r="E5" s="4"/>
      <c r="F5" s="5" t="s">
        <v>3</v>
      </c>
      <c r="G5" s="3"/>
    </row>
    <row r="6" spans="2:7" ht="12.75">
      <c r="B6"/>
      <c r="C6"/>
      <c r="D6"/>
      <c r="E6" s="4"/>
      <c r="F6" s="4"/>
      <c r="G6" s="3"/>
    </row>
    <row r="7" spans="1:7" ht="12.75">
      <c r="A7" s="1" t="s">
        <v>4</v>
      </c>
      <c r="G7" s="3"/>
    </row>
    <row r="8" spans="1:7" ht="12.75">
      <c r="A8" s="7" t="s">
        <v>5</v>
      </c>
      <c r="B8" s="7" t="s">
        <v>6</v>
      </c>
      <c r="C8" s="7" t="s">
        <v>7</v>
      </c>
      <c r="D8" s="8" t="s">
        <v>8</v>
      </c>
      <c r="E8" s="7" t="s">
        <v>9</v>
      </c>
      <c r="F8" s="8" t="s">
        <v>10</v>
      </c>
      <c r="G8" s="3"/>
    </row>
    <row r="9" spans="1:7" ht="12.75">
      <c r="A9" s="9">
        <v>758</v>
      </c>
      <c r="B9" s="9">
        <v>75801</v>
      </c>
      <c r="C9" s="9">
        <v>2920</v>
      </c>
      <c r="D9" s="10">
        <v>12781156</v>
      </c>
      <c r="E9" s="11">
        <v>16800</v>
      </c>
      <c r="F9" s="10">
        <f>SUM(E9,D9)</f>
        <v>12797956</v>
      </c>
      <c r="G9" s="3"/>
    </row>
    <row r="10" spans="1:7" ht="12.75">
      <c r="A10" s="9">
        <v>852</v>
      </c>
      <c r="B10" s="9">
        <v>85212</v>
      </c>
      <c r="C10" s="9">
        <v>2010</v>
      </c>
      <c r="D10" s="10">
        <v>8044791</v>
      </c>
      <c r="E10" s="11">
        <v>-113703</v>
      </c>
      <c r="F10" s="10">
        <f>SUM(E10,D10)</f>
        <v>7931088</v>
      </c>
      <c r="G10" s="3"/>
    </row>
    <row r="11" spans="1:7" ht="12.75">
      <c r="A11" s="9">
        <v>852</v>
      </c>
      <c r="B11" s="9">
        <v>85213</v>
      </c>
      <c r="C11" s="9">
        <v>2010</v>
      </c>
      <c r="D11" s="10">
        <v>26443</v>
      </c>
      <c r="E11" s="11">
        <v>-328</v>
      </c>
      <c r="F11" s="10">
        <f>SUM(E11,D11)</f>
        <v>26115</v>
      </c>
      <c r="G11" s="3"/>
    </row>
    <row r="12" spans="1:7" ht="12.75">
      <c r="A12" s="9">
        <v>852</v>
      </c>
      <c r="B12" s="9">
        <v>85213</v>
      </c>
      <c r="C12" s="9">
        <v>2030</v>
      </c>
      <c r="D12" s="10">
        <v>27334</v>
      </c>
      <c r="E12" s="11">
        <v>-5734</v>
      </c>
      <c r="F12" s="10">
        <f>SUM(E12,D12)</f>
        <v>21600</v>
      </c>
      <c r="G12" s="3"/>
    </row>
    <row r="13" spans="1:7" ht="12.75">
      <c r="A13" s="9">
        <v>852</v>
      </c>
      <c r="B13" s="9">
        <v>85214</v>
      </c>
      <c r="C13" s="9">
        <v>2030</v>
      </c>
      <c r="D13" s="10">
        <v>520000</v>
      </c>
      <c r="E13" s="11">
        <v>-37893</v>
      </c>
      <c r="F13" s="10">
        <f>SUM(E13,D13)</f>
        <v>482107</v>
      </c>
      <c r="G13" s="3"/>
    </row>
    <row r="14" spans="1:7" ht="12.75">
      <c r="A14" s="9">
        <v>852</v>
      </c>
      <c r="B14" s="9">
        <v>85216</v>
      </c>
      <c r="C14" s="9">
        <v>2030</v>
      </c>
      <c r="D14" s="10">
        <v>260480</v>
      </c>
      <c r="E14" s="11">
        <v>4843</v>
      </c>
      <c r="F14" s="10">
        <f>SUM(E14,D14)</f>
        <v>265323</v>
      </c>
      <c r="G14" s="3"/>
    </row>
    <row r="15" spans="1:7" ht="12.75">
      <c r="A15" s="9">
        <v>852</v>
      </c>
      <c r="B15" s="9">
        <v>85219</v>
      </c>
      <c r="C15" s="9">
        <v>2030</v>
      </c>
      <c r="D15" s="10">
        <v>345088</v>
      </c>
      <c r="E15" s="11">
        <v>9694</v>
      </c>
      <c r="F15" s="10">
        <f>SUM(E15,D15)</f>
        <v>354782</v>
      </c>
      <c r="G15" s="3"/>
    </row>
    <row r="16" spans="1:7" ht="12.75">
      <c r="A16" s="9">
        <v>852</v>
      </c>
      <c r="B16" s="9">
        <v>85295</v>
      </c>
      <c r="C16" s="9">
        <v>2010</v>
      </c>
      <c r="D16" s="10">
        <v>140237</v>
      </c>
      <c r="E16" s="11">
        <v>-122537</v>
      </c>
      <c r="F16" s="10">
        <f>SUM(E16,D16)</f>
        <v>17700</v>
      </c>
      <c r="G16" s="3"/>
    </row>
    <row r="17" spans="1:7" ht="12.75">
      <c r="A17" s="9">
        <v>852</v>
      </c>
      <c r="B17" s="9">
        <v>85295</v>
      </c>
      <c r="C17" s="9">
        <v>2030</v>
      </c>
      <c r="D17" s="10">
        <v>237797</v>
      </c>
      <c r="E17" s="11">
        <v>177000</v>
      </c>
      <c r="F17" s="10">
        <f>SUM(E17,D17)</f>
        <v>414797</v>
      </c>
      <c r="G17" s="3"/>
    </row>
    <row r="18" spans="1:7" ht="12.75">
      <c r="A18" s="12" t="s">
        <v>11</v>
      </c>
      <c r="B18" s="12"/>
      <c r="C18" s="12"/>
      <c r="D18" s="13">
        <f>SUM(D9:D17)</f>
        <v>22383326</v>
      </c>
      <c r="E18" s="13">
        <f>SUM(E9:E17)</f>
        <v>-71858</v>
      </c>
      <c r="F18" s="13">
        <f>SUM(F9:F17)</f>
        <v>22311468</v>
      </c>
      <c r="G18" s="3"/>
    </row>
    <row r="19" spans="2:7" ht="12.75">
      <c r="B19"/>
      <c r="C19"/>
      <c r="D19"/>
      <c r="E19" s="4"/>
      <c r="F19" s="4"/>
      <c r="G19" s="3"/>
    </row>
    <row r="20" spans="2:7" ht="12.75">
      <c r="B20"/>
      <c r="C20"/>
      <c r="D20"/>
      <c r="E20" s="14"/>
      <c r="F20" s="4"/>
      <c r="G20" s="3"/>
    </row>
    <row r="21" spans="2:7" ht="12.75">
      <c r="B21"/>
      <c r="C21"/>
      <c r="D21"/>
      <c r="E21" s="4"/>
      <c r="F21" s="5" t="s">
        <v>12</v>
      </c>
      <c r="G21" s="3"/>
    </row>
    <row r="22" spans="2:7" ht="12.75">
      <c r="B22"/>
      <c r="C22"/>
      <c r="D22"/>
      <c r="E22" s="4"/>
      <c r="F22" s="6" t="s">
        <v>1</v>
      </c>
      <c r="G22" s="3"/>
    </row>
    <row r="23" spans="2:7" ht="12.75">
      <c r="B23"/>
      <c r="C23"/>
      <c r="D23"/>
      <c r="E23" s="4"/>
      <c r="F23" s="5" t="s">
        <v>2</v>
      </c>
      <c r="G23" s="3"/>
    </row>
    <row r="24" spans="2:7" ht="12.75">
      <c r="B24"/>
      <c r="C24"/>
      <c r="D24"/>
      <c r="E24" s="4"/>
      <c r="F24" s="5" t="s">
        <v>3</v>
      </c>
      <c r="G24" s="3"/>
    </row>
    <row r="25" spans="2:7" ht="12.75">
      <c r="B25"/>
      <c r="C25"/>
      <c r="D25"/>
      <c r="E25" s="4"/>
      <c r="F25" s="4"/>
      <c r="G25" s="3"/>
    </row>
    <row r="26" spans="1:7" ht="12.75">
      <c r="A26" s="1" t="s">
        <v>13</v>
      </c>
      <c r="B26"/>
      <c r="C26"/>
      <c r="D26" s="15"/>
      <c r="E26"/>
      <c r="F26" s="15"/>
      <c r="G26" s="3"/>
    </row>
    <row r="27" spans="1:7" ht="12.75">
      <c r="A27" s="7" t="s">
        <v>5</v>
      </c>
      <c r="B27" s="7" t="s">
        <v>6</v>
      </c>
      <c r="C27" s="7" t="s">
        <v>7</v>
      </c>
      <c r="D27" s="8" t="s">
        <v>8</v>
      </c>
      <c r="E27" s="7" t="s">
        <v>9</v>
      </c>
      <c r="F27" s="8" t="s">
        <v>10</v>
      </c>
      <c r="G27" s="3"/>
    </row>
    <row r="28" spans="1:7" ht="12.75">
      <c r="A28" s="7">
        <v>750</v>
      </c>
      <c r="B28" s="7">
        <v>75022</v>
      </c>
      <c r="C28" s="7">
        <v>4210</v>
      </c>
      <c r="D28" s="16">
        <v>10000</v>
      </c>
      <c r="E28" s="17">
        <v>-8000</v>
      </c>
      <c r="F28" s="16">
        <f>SUM(E28,D28)</f>
        <v>2000</v>
      </c>
      <c r="G28" s="3"/>
    </row>
    <row r="29" spans="1:7" ht="12.75">
      <c r="A29" s="7">
        <v>750</v>
      </c>
      <c r="B29" s="7">
        <v>75023</v>
      </c>
      <c r="C29" s="7">
        <v>4140</v>
      </c>
      <c r="D29" s="16">
        <v>50000</v>
      </c>
      <c r="E29" s="17">
        <v>-15000</v>
      </c>
      <c r="F29" s="16">
        <f>SUM(E29,D29)</f>
        <v>35000</v>
      </c>
      <c r="G29" s="3"/>
    </row>
    <row r="30" spans="1:7" ht="12.75">
      <c r="A30" s="7">
        <v>750</v>
      </c>
      <c r="B30" s="7">
        <v>75023</v>
      </c>
      <c r="C30" s="7">
        <v>4210</v>
      </c>
      <c r="D30" s="16">
        <v>147000</v>
      </c>
      <c r="E30" s="17">
        <v>30000</v>
      </c>
      <c r="F30" s="16">
        <f>SUM(E30,D30)</f>
        <v>177000</v>
      </c>
      <c r="G30" s="3"/>
    </row>
    <row r="31" spans="1:7" ht="12.75">
      <c r="A31" s="7">
        <v>750</v>
      </c>
      <c r="B31" s="7">
        <v>75023</v>
      </c>
      <c r="C31" s="7">
        <v>4300</v>
      </c>
      <c r="D31" s="16">
        <v>175000</v>
      </c>
      <c r="E31" s="17">
        <v>30000</v>
      </c>
      <c r="F31" s="16">
        <f>SUM(E31,D31)</f>
        <v>205000</v>
      </c>
      <c r="G31" s="3"/>
    </row>
    <row r="32" spans="1:7" ht="12.75">
      <c r="A32" s="7">
        <v>750</v>
      </c>
      <c r="B32" s="7">
        <v>75023</v>
      </c>
      <c r="C32" s="7">
        <v>4350</v>
      </c>
      <c r="D32" s="16">
        <v>6000</v>
      </c>
      <c r="E32" s="17">
        <v>1100</v>
      </c>
      <c r="F32" s="16">
        <f>SUM(E32,D32)</f>
        <v>7100</v>
      </c>
      <c r="G32" s="3"/>
    </row>
    <row r="33" spans="1:7" ht="12.75">
      <c r="A33" s="7">
        <v>750</v>
      </c>
      <c r="B33" s="7">
        <v>75023</v>
      </c>
      <c r="C33" s="7">
        <v>4420</v>
      </c>
      <c r="D33" s="16">
        <v>30000</v>
      </c>
      <c r="E33" s="17">
        <v>-20000</v>
      </c>
      <c r="F33" s="16">
        <f>SUM(E33,D33)</f>
        <v>10000</v>
      </c>
      <c r="G33" s="3"/>
    </row>
    <row r="34" spans="1:7" ht="12.75">
      <c r="A34" s="7">
        <v>754</v>
      </c>
      <c r="B34" s="7">
        <v>75416</v>
      </c>
      <c r="C34" s="7">
        <v>4410</v>
      </c>
      <c r="D34" s="16">
        <v>3000</v>
      </c>
      <c r="E34" s="17">
        <v>-500</v>
      </c>
      <c r="F34" s="16">
        <f>SUM(E34,D34)</f>
        <v>2500</v>
      </c>
      <c r="G34" s="3"/>
    </row>
    <row r="35" spans="1:7" ht="12.75">
      <c r="A35" s="7">
        <v>754</v>
      </c>
      <c r="B35" s="7">
        <v>75416</v>
      </c>
      <c r="C35" s="7">
        <v>4700</v>
      </c>
      <c r="D35" s="16">
        <v>1500</v>
      </c>
      <c r="E35" s="17">
        <v>500</v>
      </c>
      <c r="F35" s="16">
        <f>SUM(E35,D35)</f>
        <v>2000</v>
      </c>
      <c r="G35" s="3"/>
    </row>
    <row r="36" spans="1:7" ht="12.75">
      <c r="A36" s="7">
        <v>758</v>
      </c>
      <c r="B36" s="7">
        <v>75818</v>
      </c>
      <c r="C36" s="7">
        <v>4810</v>
      </c>
      <c r="D36" s="16">
        <v>74918.35</v>
      </c>
      <c r="E36" s="17">
        <v>-18100</v>
      </c>
      <c r="F36" s="16">
        <f>SUM(E36,D36)</f>
        <v>56818.350000000006</v>
      </c>
      <c r="G36" s="3"/>
    </row>
    <row r="37" spans="1:7" ht="12.75">
      <c r="A37" s="7">
        <v>801</v>
      </c>
      <c r="B37" s="7">
        <v>80101</v>
      </c>
      <c r="C37" s="7">
        <v>3020</v>
      </c>
      <c r="D37" s="16">
        <v>264700</v>
      </c>
      <c r="E37" s="17">
        <v>-3000</v>
      </c>
      <c r="F37" s="16">
        <f>SUM(E37,D37)</f>
        <v>261700</v>
      </c>
      <c r="G37" s="3"/>
    </row>
    <row r="38" spans="1:7" ht="12.75">
      <c r="A38" s="7">
        <v>801</v>
      </c>
      <c r="B38" s="7">
        <v>80101</v>
      </c>
      <c r="C38" s="7">
        <v>4170</v>
      </c>
      <c r="D38" s="16">
        <v>29002</v>
      </c>
      <c r="E38" s="17">
        <v>-2000</v>
      </c>
      <c r="F38" s="16">
        <f>SUM(E38,D38)</f>
        <v>27002</v>
      </c>
      <c r="G38" s="3"/>
    </row>
    <row r="39" spans="1:7" ht="12.75">
      <c r="A39" s="7">
        <v>801</v>
      </c>
      <c r="B39" s="7">
        <v>80101</v>
      </c>
      <c r="C39" s="7">
        <v>4210</v>
      </c>
      <c r="D39" s="16">
        <v>313867</v>
      </c>
      <c r="E39" s="17">
        <f>10876+8950+11424</f>
        <v>31250</v>
      </c>
      <c r="F39" s="16">
        <f>SUM(E39,D39)</f>
        <v>345117</v>
      </c>
      <c r="G39" s="3"/>
    </row>
    <row r="40" spans="1:7" ht="12.75">
      <c r="A40" s="7">
        <v>801</v>
      </c>
      <c r="B40" s="7">
        <v>80101</v>
      </c>
      <c r="C40" s="7">
        <v>4230</v>
      </c>
      <c r="D40" s="16">
        <v>2913</v>
      </c>
      <c r="E40" s="17">
        <f>-300-100</f>
        <v>-400</v>
      </c>
      <c r="F40" s="16">
        <f>SUM(E40,D40)</f>
        <v>2513</v>
      </c>
      <c r="G40" s="3"/>
    </row>
    <row r="41" spans="1:7" ht="12.75">
      <c r="A41" s="7">
        <v>801</v>
      </c>
      <c r="B41" s="7">
        <v>80101</v>
      </c>
      <c r="C41" s="7">
        <v>4260</v>
      </c>
      <c r="D41" s="16">
        <v>330700</v>
      </c>
      <c r="E41" s="17">
        <v>9500</v>
      </c>
      <c r="F41" s="16">
        <f>SUM(E41,D41)</f>
        <v>340200</v>
      </c>
      <c r="G41" s="3"/>
    </row>
    <row r="42" spans="1:7" ht="12.75">
      <c r="A42" s="7">
        <v>801</v>
      </c>
      <c r="B42" s="7">
        <v>80101</v>
      </c>
      <c r="C42" s="7">
        <v>4270</v>
      </c>
      <c r="D42" s="16">
        <v>82396</v>
      </c>
      <c r="E42" s="17">
        <v>-4000</v>
      </c>
      <c r="F42" s="16">
        <f>SUM(E42,D42)</f>
        <v>78396</v>
      </c>
      <c r="G42" s="3"/>
    </row>
    <row r="43" spans="1:7" ht="12.75">
      <c r="A43" s="7">
        <v>801</v>
      </c>
      <c r="B43" s="7">
        <v>80101</v>
      </c>
      <c r="C43" s="7">
        <v>4280</v>
      </c>
      <c r="D43" s="16">
        <v>11170</v>
      </c>
      <c r="E43" s="17">
        <f>-754-400</f>
        <v>-1154</v>
      </c>
      <c r="F43" s="16">
        <f>SUM(E43,D43)</f>
        <v>10016</v>
      </c>
      <c r="G43" s="3"/>
    </row>
    <row r="44" spans="1:7" ht="12.75">
      <c r="A44" s="7">
        <v>801</v>
      </c>
      <c r="B44" s="7">
        <v>80101</v>
      </c>
      <c r="C44" s="7">
        <v>4300</v>
      </c>
      <c r="D44" s="16">
        <v>222189</v>
      </c>
      <c r="E44" s="17">
        <f>-2000-5500-1000</f>
        <v>-8500</v>
      </c>
      <c r="F44" s="16">
        <f>SUM(E44,D44)</f>
        <v>213689</v>
      </c>
      <c r="G44" s="3"/>
    </row>
    <row r="45" spans="1:7" ht="12.75">
      <c r="A45" s="7">
        <v>801</v>
      </c>
      <c r="B45" s="7">
        <v>80101</v>
      </c>
      <c r="C45" s="7">
        <v>4350</v>
      </c>
      <c r="D45" s="16">
        <v>21803</v>
      </c>
      <c r="E45" s="17">
        <v>-1500</v>
      </c>
      <c r="F45" s="16">
        <f>SUM(E45,D45)</f>
        <v>20303</v>
      </c>
      <c r="G45" s="3"/>
    </row>
    <row r="46" spans="1:7" ht="12.75">
      <c r="A46" s="7">
        <v>801</v>
      </c>
      <c r="B46" s="7">
        <v>80101</v>
      </c>
      <c r="C46" s="7">
        <v>4370</v>
      </c>
      <c r="D46" s="16">
        <v>20639</v>
      </c>
      <c r="E46" s="17">
        <v>100</v>
      </c>
      <c r="F46" s="16">
        <f>SUM(E46,D46)</f>
        <v>20739</v>
      </c>
      <c r="G46" s="3"/>
    </row>
    <row r="47" spans="1:7" ht="12.75">
      <c r="A47" s="7">
        <v>801</v>
      </c>
      <c r="B47" s="7">
        <v>80101</v>
      </c>
      <c r="C47" s="7">
        <v>4410</v>
      </c>
      <c r="D47" s="16">
        <v>13300</v>
      </c>
      <c r="E47" s="17">
        <v>-600</v>
      </c>
      <c r="F47" s="16">
        <f>SUM(E47,D47)</f>
        <v>12700</v>
      </c>
      <c r="G47" s="3"/>
    </row>
    <row r="48" spans="1:7" ht="12.75">
      <c r="A48" s="7">
        <v>801</v>
      </c>
      <c r="B48" s="7">
        <v>80101</v>
      </c>
      <c r="C48" s="7">
        <v>4430</v>
      </c>
      <c r="D48" s="16">
        <v>27700</v>
      </c>
      <c r="E48" s="17">
        <v>754</v>
      </c>
      <c r="F48" s="16">
        <f>SUM(E48,D48)</f>
        <v>28454</v>
      </c>
      <c r="G48" s="3"/>
    </row>
    <row r="49" spans="1:7" ht="12.75">
      <c r="A49" s="7">
        <v>801</v>
      </c>
      <c r="B49" s="7">
        <v>80101</v>
      </c>
      <c r="C49" s="7">
        <v>4700</v>
      </c>
      <c r="D49" s="16">
        <v>9350</v>
      </c>
      <c r="E49" s="17">
        <v>-200</v>
      </c>
      <c r="F49" s="16">
        <f>SUM(E49,D49)</f>
        <v>9150</v>
      </c>
      <c r="G49" s="3"/>
    </row>
    <row r="50" spans="1:7" ht="12.75">
      <c r="A50" s="7">
        <v>801</v>
      </c>
      <c r="B50" s="7">
        <v>80110</v>
      </c>
      <c r="C50" s="7">
        <v>4010</v>
      </c>
      <c r="D50" s="16">
        <v>3837562</v>
      </c>
      <c r="E50" s="17">
        <v>6000</v>
      </c>
      <c r="F50" s="16">
        <f>SUM(E50,D50)</f>
        <v>3843562</v>
      </c>
      <c r="G50" s="3"/>
    </row>
    <row r="51" spans="1:7" ht="12.75">
      <c r="A51" s="7">
        <v>801</v>
      </c>
      <c r="B51" s="7">
        <v>80110</v>
      </c>
      <c r="C51" s="7">
        <v>4110</v>
      </c>
      <c r="D51" s="16">
        <v>785709</v>
      </c>
      <c r="E51" s="17">
        <v>-6000</v>
      </c>
      <c r="F51" s="16">
        <f>SUM(E51,D51)</f>
        <v>779709</v>
      </c>
      <c r="G51" s="3"/>
    </row>
    <row r="52" spans="1:7" ht="12.75">
      <c r="A52" s="7">
        <v>801</v>
      </c>
      <c r="B52" s="7">
        <v>80110</v>
      </c>
      <c r="C52" s="7">
        <v>4260</v>
      </c>
      <c r="D52" s="16">
        <v>56006</v>
      </c>
      <c r="E52" s="17">
        <v>63000</v>
      </c>
      <c r="F52" s="16">
        <f>SUM(E52,D52)</f>
        <v>119006</v>
      </c>
      <c r="G52" s="3"/>
    </row>
    <row r="53" spans="1:7" ht="12.75">
      <c r="A53" s="7">
        <v>801</v>
      </c>
      <c r="B53" s="7">
        <v>80110</v>
      </c>
      <c r="C53" s="7">
        <v>4300</v>
      </c>
      <c r="D53" s="16">
        <v>305000</v>
      </c>
      <c r="E53" s="17">
        <v>-63000</v>
      </c>
      <c r="F53" s="16">
        <f>SUM(E53,D53)</f>
        <v>242000</v>
      </c>
      <c r="G53" s="3"/>
    </row>
    <row r="54" spans="1:7" ht="12.75">
      <c r="A54" s="7">
        <v>801</v>
      </c>
      <c r="B54" s="7">
        <v>80113</v>
      </c>
      <c r="C54" s="7">
        <v>4270</v>
      </c>
      <c r="D54" s="16">
        <v>40000</v>
      </c>
      <c r="E54" s="17">
        <v>-11000</v>
      </c>
      <c r="F54" s="16">
        <f>SUM(E54,D54)</f>
        <v>29000</v>
      </c>
      <c r="G54" s="3"/>
    </row>
    <row r="55" spans="1:7" ht="12.75">
      <c r="A55" s="7">
        <v>801</v>
      </c>
      <c r="B55" s="7">
        <v>80113</v>
      </c>
      <c r="C55" s="7">
        <v>4300</v>
      </c>
      <c r="D55" s="16">
        <v>60000</v>
      </c>
      <c r="E55" s="17">
        <v>11000</v>
      </c>
      <c r="F55" s="16">
        <f>SUM(E55,D55)</f>
        <v>71000</v>
      </c>
      <c r="G55" s="3"/>
    </row>
    <row r="56" spans="1:7" ht="12.75">
      <c r="A56" s="7">
        <v>801</v>
      </c>
      <c r="B56" s="7">
        <v>80146</v>
      </c>
      <c r="C56" s="7">
        <v>4700</v>
      </c>
      <c r="D56" s="16">
        <v>77370</v>
      </c>
      <c r="E56" s="17">
        <v>-3450</v>
      </c>
      <c r="F56" s="16">
        <f>SUM(E56,D56)</f>
        <v>73920</v>
      </c>
      <c r="G56" s="3"/>
    </row>
    <row r="57" spans="1:7" ht="12.75">
      <c r="A57" s="7">
        <v>852</v>
      </c>
      <c r="B57" s="7">
        <v>85212</v>
      </c>
      <c r="C57" s="7">
        <v>3110</v>
      </c>
      <c r="D57" s="16">
        <v>7651701</v>
      </c>
      <c r="E57" s="17">
        <v>-113703</v>
      </c>
      <c r="F57" s="16">
        <f>SUM(E57,D57)</f>
        <v>7537998</v>
      </c>
      <c r="G57" s="3"/>
    </row>
    <row r="58" spans="1:7" ht="12.75">
      <c r="A58" s="7">
        <v>852</v>
      </c>
      <c r="B58" s="7">
        <v>85213</v>
      </c>
      <c r="C58" s="7">
        <v>4130</v>
      </c>
      <c r="D58" s="16">
        <v>59177</v>
      </c>
      <c r="E58" s="17">
        <f>-328-5734</f>
        <v>-6062</v>
      </c>
      <c r="F58" s="16">
        <f>SUM(E58,D58)</f>
        <v>53115</v>
      </c>
      <c r="G58" s="3"/>
    </row>
    <row r="59" spans="1:7" ht="12.75">
      <c r="A59" s="7">
        <v>852</v>
      </c>
      <c r="B59" s="7">
        <v>85214</v>
      </c>
      <c r="C59" s="7">
        <v>3110</v>
      </c>
      <c r="D59" s="16">
        <v>641736</v>
      </c>
      <c r="E59" s="17">
        <v>-37893</v>
      </c>
      <c r="F59" s="16">
        <f>SUM(E59,D59)</f>
        <v>603843</v>
      </c>
      <c r="G59" s="3"/>
    </row>
    <row r="60" spans="1:7" ht="12.75">
      <c r="A60" s="7">
        <v>852</v>
      </c>
      <c r="B60" s="7">
        <v>85216</v>
      </c>
      <c r="C60" s="7">
        <v>3110</v>
      </c>
      <c r="D60" s="16">
        <v>325600</v>
      </c>
      <c r="E60" s="17">
        <v>4843</v>
      </c>
      <c r="F60" s="16">
        <f>SUM(E60,D60)</f>
        <v>330443</v>
      </c>
      <c r="G60" s="3"/>
    </row>
    <row r="61" spans="1:7" ht="12.75">
      <c r="A61" s="7">
        <v>852</v>
      </c>
      <c r="B61" s="7">
        <v>85219</v>
      </c>
      <c r="C61" s="7">
        <v>4010</v>
      </c>
      <c r="D61" s="16">
        <v>640100</v>
      </c>
      <c r="E61" s="17">
        <v>8203</v>
      </c>
      <c r="F61" s="16">
        <f>SUM(E61,D61)</f>
        <v>648303</v>
      </c>
      <c r="G61" s="3"/>
    </row>
    <row r="62" spans="1:7" ht="12.75">
      <c r="A62" s="7">
        <v>852</v>
      </c>
      <c r="B62" s="7">
        <v>85219</v>
      </c>
      <c r="C62" s="7">
        <v>4110</v>
      </c>
      <c r="D62" s="16">
        <v>97100</v>
      </c>
      <c r="E62" s="17">
        <v>1290</v>
      </c>
      <c r="F62" s="16">
        <f>SUM(E62,D62)</f>
        <v>98390</v>
      </c>
      <c r="G62" s="3"/>
    </row>
    <row r="63" spans="1:7" ht="12.75">
      <c r="A63" s="7">
        <v>852</v>
      </c>
      <c r="B63" s="7">
        <v>85219</v>
      </c>
      <c r="C63" s="7">
        <v>4120</v>
      </c>
      <c r="D63" s="16">
        <v>11800</v>
      </c>
      <c r="E63" s="17">
        <v>201</v>
      </c>
      <c r="F63" s="16">
        <f>SUM(E63,D63)</f>
        <v>12001</v>
      </c>
      <c r="G63" s="3"/>
    </row>
    <row r="64" spans="1:7" ht="12.75">
      <c r="A64" s="7">
        <v>852</v>
      </c>
      <c r="B64" s="7">
        <v>85295</v>
      </c>
      <c r="C64" s="7">
        <v>3110</v>
      </c>
      <c r="D64" s="16">
        <v>535505</v>
      </c>
      <c r="E64" s="17">
        <f>45463-6000</f>
        <v>39463</v>
      </c>
      <c r="F64" s="16">
        <f>SUM(E64,D64)</f>
        <v>574968</v>
      </c>
      <c r="G64" s="3"/>
    </row>
    <row r="65" spans="1:7" ht="12.75">
      <c r="A65" s="7">
        <v>852</v>
      </c>
      <c r="B65" s="7">
        <v>85295</v>
      </c>
      <c r="C65" s="7">
        <v>4210</v>
      </c>
      <c r="D65" s="16">
        <v>0</v>
      </c>
      <c r="E65" s="17">
        <v>15000</v>
      </c>
      <c r="F65" s="16">
        <f>SUM(E65,D65)</f>
        <v>15000</v>
      </c>
      <c r="G65" s="3"/>
    </row>
    <row r="66" spans="1:7" ht="12.75">
      <c r="A66" s="18" t="s">
        <v>11</v>
      </c>
      <c r="B66" s="18"/>
      <c r="C66" s="18"/>
      <c r="D66" s="19">
        <f>SUM(D28:D65)</f>
        <v>16971513.35</v>
      </c>
      <c r="E66" s="19">
        <f>SUM(E28:E65)</f>
        <v>-71858</v>
      </c>
      <c r="F66" s="19">
        <f>SUM(F28:F65)</f>
        <v>16899655.35</v>
      </c>
      <c r="G66" s="3"/>
    </row>
    <row r="67" ht="12.75">
      <c r="G67" s="3"/>
    </row>
    <row r="68" spans="5:7" ht="12.75">
      <c r="E68" s="20"/>
      <c r="G68" s="3"/>
    </row>
    <row r="69" ht="12.75">
      <c r="G69" s="3"/>
    </row>
    <row r="70" ht="12.75">
      <c r="G70" s="3"/>
    </row>
    <row r="71" ht="12.75">
      <c r="G71" s="3"/>
    </row>
    <row r="72" ht="12.75">
      <c r="G72" s="3"/>
    </row>
    <row r="73" ht="12.75">
      <c r="G73" s="3"/>
    </row>
    <row r="74" ht="12.75">
      <c r="G74" s="3"/>
    </row>
    <row r="75" ht="12.75">
      <c r="G75" s="3"/>
    </row>
    <row r="76" ht="12.75">
      <c r="G76" s="3"/>
    </row>
    <row r="77" ht="12.75">
      <c r="G77" s="3"/>
    </row>
    <row r="78" ht="12.75">
      <c r="G78" s="3"/>
    </row>
    <row r="79" ht="12.75">
      <c r="G79" s="3"/>
    </row>
    <row r="80" ht="12.75">
      <c r="G80" s="3"/>
    </row>
    <row r="81" ht="12.75">
      <c r="G81" s="3"/>
    </row>
    <row r="82" ht="12.75">
      <c r="G82" s="3"/>
    </row>
    <row r="83" ht="12.75">
      <c r="G83" s="3"/>
    </row>
    <row r="84" ht="12.75">
      <c r="G84" s="3"/>
    </row>
    <row r="85" ht="12.75">
      <c r="G85" s="3"/>
    </row>
    <row r="86" ht="12.75">
      <c r="G86" s="3"/>
    </row>
    <row r="87" ht="12.75">
      <c r="G87" s="3"/>
    </row>
    <row r="88" ht="12.75">
      <c r="G88" s="3"/>
    </row>
    <row r="89" ht="12.75">
      <c r="G89" s="3"/>
    </row>
    <row r="90" ht="12.75">
      <c r="G90" s="3"/>
    </row>
    <row r="91" ht="12.75">
      <c r="G91" s="3"/>
    </row>
    <row r="92" ht="12.75">
      <c r="G92" s="3"/>
    </row>
    <row r="93" ht="12.75">
      <c r="G93" s="3"/>
    </row>
    <row r="94" ht="12.75">
      <c r="G94" s="3"/>
    </row>
    <row r="95" ht="12.75">
      <c r="G95" s="3"/>
    </row>
    <row r="96" ht="12.75">
      <c r="G96" s="3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718" ht="23.25" customHeight="1"/>
  </sheetData>
  <sheetProtection selectLockedCells="1" selectUnlockedCells="1"/>
  <mergeCells count="2">
    <mergeCell ref="A18:C18"/>
    <mergeCell ref="A66:C66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C1">
      <selection activeCell="O3" activeCellId="1" sqref="E60 O3"/>
    </sheetView>
  </sheetViews>
  <sheetFormatPr defaultColWidth="9.140625" defaultRowHeight="12.75"/>
  <cols>
    <col min="1" max="1" width="4.421875" style="21" customWidth="1"/>
    <col min="2" max="2" width="5.140625" style="21" customWidth="1"/>
    <col min="3" max="3" width="6.421875" style="21" customWidth="1"/>
    <col min="4" max="4" width="3.28125" style="21" customWidth="1"/>
    <col min="5" max="5" width="36.57421875" style="21" customWidth="1"/>
    <col min="6" max="7" width="11.57421875" style="21" customWidth="1"/>
    <col min="8" max="8" width="11.7109375" style="21" customWidth="1"/>
    <col min="9" max="9" width="12.421875" style="21" customWidth="1"/>
    <col min="10" max="10" width="8.8515625" style="21" customWidth="1"/>
    <col min="11" max="11" width="9.57421875" style="22" customWidth="1"/>
    <col min="12" max="12" width="11.7109375" style="21" customWidth="1"/>
    <col min="13" max="13" width="12.28125" style="21" customWidth="1"/>
    <col min="14" max="14" width="13.8515625" style="21" customWidth="1"/>
    <col min="15" max="15" width="9.00390625" style="21" customWidth="1"/>
    <col min="16" max="16" width="9.140625" style="21" customWidth="1"/>
    <col min="17" max="17" width="13.00390625" style="21" customWidth="1"/>
    <col min="18" max="18" width="14.7109375" style="21" customWidth="1"/>
    <col min="19" max="16384" width="9.140625" style="21" customWidth="1"/>
  </cols>
  <sheetData>
    <row r="1" spans="1:18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 t="s">
        <v>14</v>
      </c>
      <c r="P1" s="23"/>
      <c r="Q1"/>
      <c r="R1" s="23"/>
    </row>
    <row r="2" spans="1:18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 t="s">
        <v>1</v>
      </c>
      <c r="P2" s="23"/>
      <c r="Q2"/>
      <c r="R2" s="23"/>
    </row>
    <row r="3" spans="1:18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" t="s">
        <v>2</v>
      </c>
      <c r="P3" s="23"/>
      <c r="Q3"/>
      <c r="R3" s="23"/>
    </row>
    <row r="4" spans="1:18" ht="18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5" t="s">
        <v>3</v>
      </c>
      <c r="P4" s="23"/>
      <c r="Q4"/>
      <c r="R4" s="23"/>
    </row>
    <row r="5" spans="1:18" ht="18" customHeight="1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0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5"/>
      <c r="L6" s="24"/>
      <c r="M6" s="24"/>
      <c r="N6" s="24"/>
      <c r="O6" s="24"/>
      <c r="P6" s="24"/>
      <c r="Q6" s="26" t="s">
        <v>16</v>
      </c>
      <c r="R6"/>
    </row>
    <row r="7" spans="1:18" s="31" customFormat="1" ht="18" customHeight="1">
      <c r="A7" s="27" t="s">
        <v>17</v>
      </c>
      <c r="B7" s="27" t="s">
        <v>5</v>
      </c>
      <c r="C7" s="27" t="s">
        <v>18</v>
      </c>
      <c r="D7" s="27" t="s">
        <v>19</v>
      </c>
      <c r="E7" s="28" t="s">
        <v>20</v>
      </c>
      <c r="F7" s="29" t="s">
        <v>21</v>
      </c>
      <c r="G7" s="28" t="s">
        <v>22</v>
      </c>
      <c r="H7" s="28" t="s">
        <v>23</v>
      </c>
      <c r="I7" s="28" t="s">
        <v>24</v>
      </c>
      <c r="J7" s="28"/>
      <c r="K7" s="28"/>
      <c r="L7" s="28"/>
      <c r="M7" s="28"/>
      <c r="N7" s="28" t="s">
        <v>25</v>
      </c>
      <c r="O7" s="28"/>
      <c r="P7" s="28"/>
      <c r="Q7" s="28"/>
      <c r="R7" s="30"/>
    </row>
    <row r="8" spans="1:18" s="31" customFormat="1" ht="12.75" customHeight="1">
      <c r="A8" s="27"/>
      <c r="B8" s="27"/>
      <c r="C8" s="27"/>
      <c r="D8" s="27"/>
      <c r="E8" s="28" t="s">
        <v>20</v>
      </c>
      <c r="F8" s="29"/>
      <c r="G8" s="29"/>
      <c r="H8" s="29"/>
      <c r="I8" s="28" t="s">
        <v>26</v>
      </c>
      <c r="J8" s="28" t="s">
        <v>27</v>
      </c>
      <c r="K8" s="28"/>
      <c r="L8" s="28"/>
      <c r="M8" s="28"/>
      <c r="N8" s="28" t="s">
        <v>28</v>
      </c>
      <c r="O8" s="28" t="s">
        <v>27</v>
      </c>
      <c r="P8" s="28"/>
      <c r="Q8" s="28"/>
      <c r="R8" s="30"/>
    </row>
    <row r="9" spans="1:18" s="31" customFormat="1" ht="29.25" customHeight="1">
      <c r="A9" s="27"/>
      <c r="B9" s="27"/>
      <c r="C9" s="27"/>
      <c r="D9" s="27"/>
      <c r="E9" s="28"/>
      <c r="F9" s="29"/>
      <c r="G9" s="29"/>
      <c r="H9" s="29"/>
      <c r="I9" s="28"/>
      <c r="J9" s="28" t="s">
        <v>29</v>
      </c>
      <c r="K9" s="32" t="s">
        <v>30</v>
      </c>
      <c r="L9" s="32" t="s">
        <v>31</v>
      </c>
      <c r="M9" s="28" t="s">
        <v>32</v>
      </c>
      <c r="N9" s="28"/>
      <c r="O9" s="28" t="s">
        <v>29</v>
      </c>
      <c r="P9" s="28" t="s">
        <v>33</v>
      </c>
      <c r="Q9" s="28" t="s">
        <v>34</v>
      </c>
      <c r="R9" s="30"/>
    </row>
    <row r="10" spans="1:18" s="31" customFormat="1" ht="12.75">
      <c r="A10" s="27"/>
      <c r="B10" s="27"/>
      <c r="C10" s="27"/>
      <c r="D10" s="27"/>
      <c r="E10" s="28"/>
      <c r="F10" s="29"/>
      <c r="G10" s="29"/>
      <c r="H10" s="29"/>
      <c r="I10" s="28"/>
      <c r="J10" s="28"/>
      <c r="K10" s="32"/>
      <c r="L10" s="32"/>
      <c r="M10" s="28"/>
      <c r="N10" s="28"/>
      <c r="O10" s="28"/>
      <c r="P10" s="28"/>
      <c r="Q10" s="28"/>
      <c r="R10" s="30"/>
    </row>
    <row r="11" spans="1:18" s="31" customFormat="1" ht="35.25" customHeight="1">
      <c r="A11" s="27"/>
      <c r="B11" s="27"/>
      <c r="C11" s="27"/>
      <c r="D11" s="27"/>
      <c r="E11" s="28"/>
      <c r="F11" s="29"/>
      <c r="G11" s="29"/>
      <c r="H11" s="29"/>
      <c r="I11" s="28"/>
      <c r="J11" s="28"/>
      <c r="K11" s="32"/>
      <c r="L11" s="32"/>
      <c r="M11" s="28"/>
      <c r="N11" s="28"/>
      <c r="O11" s="28"/>
      <c r="P11" s="28"/>
      <c r="Q11" s="28"/>
      <c r="R11" s="30"/>
    </row>
    <row r="12" spans="1:18" ht="7.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3">
        <v>17</v>
      </c>
      <c r="R12" s="30"/>
    </row>
    <row r="13" spans="1:18" ht="12.75">
      <c r="A13" s="34">
        <v>1</v>
      </c>
      <c r="B13" s="35" t="s">
        <v>35</v>
      </c>
      <c r="C13" s="35" t="s">
        <v>36</v>
      </c>
      <c r="D13" s="36"/>
      <c r="E13" s="37" t="s">
        <v>37</v>
      </c>
      <c r="F13" s="38">
        <v>3260000</v>
      </c>
      <c r="G13" s="38">
        <v>672926</v>
      </c>
      <c r="H13" s="38">
        <f>SUM(I13,N13)</f>
        <v>2282854</v>
      </c>
      <c r="I13" s="39">
        <f>SUM(J13:M13)</f>
        <v>0</v>
      </c>
      <c r="J13" s="39"/>
      <c r="K13" s="39"/>
      <c r="L13" s="40"/>
      <c r="M13" s="39"/>
      <c r="N13" s="39">
        <f>SUM(O13:Q13)</f>
        <v>2282854</v>
      </c>
      <c r="O13" s="39">
        <v>942074</v>
      </c>
      <c r="P13" s="39"/>
      <c r="Q13" s="39">
        <v>1340780</v>
      </c>
      <c r="R13" s="30"/>
    </row>
    <row r="14" spans="1:18" ht="20.25" customHeight="1">
      <c r="A14" s="34">
        <v>2</v>
      </c>
      <c r="B14" s="35" t="s">
        <v>35</v>
      </c>
      <c r="C14" s="35" t="s">
        <v>36</v>
      </c>
      <c r="D14" s="36"/>
      <c r="E14" s="41" t="s">
        <v>38</v>
      </c>
      <c r="F14" s="38">
        <v>395000</v>
      </c>
      <c r="G14" s="40"/>
      <c r="H14" s="38">
        <f>SUM(I14,N14)</f>
        <v>395000</v>
      </c>
      <c r="I14" s="39">
        <f>SUM(J14:M14)</f>
        <v>395000</v>
      </c>
      <c r="J14" s="39"/>
      <c r="K14" s="39">
        <v>105000</v>
      </c>
      <c r="L14" s="40">
        <v>290000</v>
      </c>
      <c r="M14" s="39"/>
      <c r="N14" s="39">
        <f>SUM(O14:Q14)</f>
        <v>0</v>
      </c>
      <c r="O14" s="39"/>
      <c r="P14" s="39"/>
      <c r="Q14" s="39"/>
      <c r="R14" s="30"/>
    </row>
    <row r="15" spans="1:18" ht="20.25" customHeight="1">
      <c r="A15" s="34">
        <v>3</v>
      </c>
      <c r="B15" s="35" t="s">
        <v>35</v>
      </c>
      <c r="C15" s="35" t="s">
        <v>36</v>
      </c>
      <c r="D15" s="36"/>
      <c r="E15" s="41" t="s">
        <v>39</v>
      </c>
      <c r="F15" s="38">
        <v>6000000</v>
      </c>
      <c r="G15" s="38">
        <v>4051418</v>
      </c>
      <c r="H15" s="38">
        <f>SUM(I15,N15)</f>
        <v>1948582</v>
      </c>
      <c r="I15" s="39">
        <f>SUM(J15:M15)</f>
        <v>1948582</v>
      </c>
      <c r="J15" s="39">
        <f>603155-426000</f>
        <v>177155</v>
      </c>
      <c r="K15" s="39">
        <v>312511</v>
      </c>
      <c r="L15" s="39">
        <v>426000</v>
      </c>
      <c r="M15" s="42">
        <v>1032916</v>
      </c>
      <c r="N15" s="39">
        <f>SUM(O15:Q15)</f>
        <v>0</v>
      </c>
      <c r="O15" s="39"/>
      <c r="P15" s="39"/>
      <c r="Q15" s="39"/>
      <c r="R15" s="30"/>
    </row>
    <row r="16" spans="1:18" ht="20.25" customHeight="1">
      <c r="A16" s="34">
        <v>4</v>
      </c>
      <c r="B16" s="35" t="s">
        <v>35</v>
      </c>
      <c r="C16" s="35" t="s">
        <v>36</v>
      </c>
      <c r="D16" s="36"/>
      <c r="E16" s="41" t="s">
        <v>40</v>
      </c>
      <c r="F16" s="38">
        <v>15000</v>
      </c>
      <c r="G16" s="38"/>
      <c r="H16" s="38">
        <f>SUM(I16,N16)</f>
        <v>15000</v>
      </c>
      <c r="I16" s="39">
        <f>SUM(J16:M16)</f>
        <v>15000</v>
      </c>
      <c r="J16" s="39">
        <v>15000</v>
      </c>
      <c r="K16" s="39"/>
      <c r="L16" s="39"/>
      <c r="M16" s="42"/>
      <c r="N16" s="39">
        <f>SUM(O16:Q16)</f>
        <v>0</v>
      </c>
      <c r="O16" s="39"/>
      <c r="P16" s="39"/>
      <c r="Q16" s="39"/>
      <c r="R16" s="30"/>
    </row>
    <row r="17" spans="1:18" ht="12.75">
      <c r="A17" s="34">
        <v>5</v>
      </c>
      <c r="B17" s="35" t="s">
        <v>35</v>
      </c>
      <c r="C17" s="35" t="s">
        <v>36</v>
      </c>
      <c r="D17" s="36"/>
      <c r="E17" s="41" t="s">
        <v>41</v>
      </c>
      <c r="F17" s="38">
        <v>226000</v>
      </c>
      <c r="G17" s="40"/>
      <c r="H17" s="38">
        <f>SUM(I17,N17)</f>
        <v>226000</v>
      </c>
      <c r="I17" s="39">
        <f>SUM(J17:M17)</f>
        <v>226000</v>
      </c>
      <c r="J17" s="39">
        <v>226000</v>
      </c>
      <c r="K17" s="40"/>
      <c r="L17" s="40">
        <v>0</v>
      </c>
      <c r="M17" s="39"/>
      <c r="N17" s="39">
        <f>SUM(O17:Q17)</f>
        <v>0</v>
      </c>
      <c r="O17" s="39"/>
      <c r="P17" s="39"/>
      <c r="Q17" s="39"/>
      <c r="R17" s="30"/>
    </row>
    <row r="18" spans="1:18" ht="27.75" customHeight="1">
      <c r="A18" s="43" t="s">
        <v>42</v>
      </c>
      <c r="B18" s="43"/>
      <c r="C18" s="43"/>
      <c r="D18" s="43"/>
      <c r="E18" s="43"/>
      <c r="F18" s="44">
        <f>SUM(F13:F17)</f>
        <v>9896000</v>
      </c>
      <c r="G18" s="44">
        <f>SUM(G13:G17)</f>
        <v>4724344</v>
      </c>
      <c r="H18" s="44">
        <f>SUM(H13:H17)</f>
        <v>4867436</v>
      </c>
      <c r="I18" s="44">
        <f>SUM(I13:I17)</f>
        <v>2584582</v>
      </c>
      <c r="J18" s="44">
        <f>SUM(J13:J17)</f>
        <v>418155</v>
      </c>
      <c r="K18" s="44">
        <f>SUM(K13:K17)</f>
        <v>417511</v>
      </c>
      <c r="L18" s="44">
        <f>SUM(L13:L17)</f>
        <v>716000</v>
      </c>
      <c r="M18" s="44">
        <f>SUM(M13:M17)</f>
        <v>1032916</v>
      </c>
      <c r="N18" s="44">
        <f>SUM(N13:N17)</f>
        <v>2282854</v>
      </c>
      <c r="O18" s="44">
        <f>SUM(O13:O17)</f>
        <v>942074</v>
      </c>
      <c r="P18" s="44">
        <f>SUM(P13:P17)</f>
        <v>0</v>
      </c>
      <c r="Q18" s="44">
        <f>SUM(Q13:Q17)</f>
        <v>1340780</v>
      </c>
      <c r="R18" s="30"/>
    </row>
    <row r="19" spans="1:18" ht="27.75" customHeight="1">
      <c r="A19" s="34">
        <v>6</v>
      </c>
      <c r="B19" s="35" t="s">
        <v>43</v>
      </c>
      <c r="C19" s="35" t="s">
        <v>44</v>
      </c>
      <c r="D19" s="36"/>
      <c r="E19" s="41" t="s">
        <v>45</v>
      </c>
      <c r="F19" s="39">
        <v>480000</v>
      </c>
      <c r="G19" s="40"/>
      <c r="H19" s="38">
        <f>SUM(I19,N19)</f>
        <v>30000</v>
      </c>
      <c r="I19" s="39">
        <f>SUM(J19:M19)</f>
        <v>0</v>
      </c>
      <c r="J19" s="39"/>
      <c r="K19" s="39"/>
      <c r="L19" s="40"/>
      <c r="M19" s="39"/>
      <c r="N19" s="39">
        <f>SUM(O19:Q19)</f>
        <v>30000</v>
      </c>
      <c r="O19" s="39">
        <v>30000</v>
      </c>
      <c r="P19" s="39"/>
      <c r="Q19" s="39"/>
      <c r="R19" s="30"/>
    </row>
    <row r="20" spans="1:18" ht="27.75" customHeight="1">
      <c r="A20" s="34">
        <v>7</v>
      </c>
      <c r="B20" s="35" t="s">
        <v>43</v>
      </c>
      <c r="C20" s="35" t="s">
        <v>44</v>
      </c>
      <c r="D20" s="36"/>
      <c r="E20" s="41" t="s">
        <v>46</v>
      </c>
      <c r="F20" s="39">
        <v>200000</v>
      </c>
      <c r="G20" s="40"/>
      <c r="H20" s="38">
        <f>SUM(I20,N20)</f>
        <v>200000</v>
      </c>
      <c r="I20" s="39">
        <f>SUM(J20:M20)</f>
        <v>200000</v>
      </c>
      <c r="J20" s="39">
        <v>100000</v>
      </c>
      <c r="K20" s="39"/>
      <c r="L20" s="39">
        <v>100000</v>
      </c>
      <c r="M20" s="39"/>
      <c r="N20" s="39">
        <f>SUM(O20:Q20)</f>
        <v>0</v>
      </c>
      <c r="O20" s="39"/>
      <c r="P20" s="39"/>
      <c r="Q20" s="39"/>
      <c r="R20" s="30"/>
    </row>
    <row r="21" spans="1:18" ht="27.75" customHeight="1">
      <c r="A21" s="34">
        <v>8</v>
      </c>
      <c r="B21" s="35" t="s">
        <v>43</v>
      </c>
      <c r="C21" s="35" t="s">
        <v>44</v>
      </c>
      <c r="D21" s="36"/>
      <c r="E21" s="41" t="s">
        <v>47</v>
      </c>
      <c r="F21" s="39">
        <v>1717700</v>
      </c>
      <c r="G21" s="40"/>
      <c r="H21" s="38">
        <f>SUM(I21,N21)</f>
        <v>1387700</v>
      </c>
      <c r="I21" s="39">
        <f>SUM(J21:M21)</f>
        <v>1387700</v>
      </c>
      <c r="J21" s="39">
        <v>410000</v>
      </c>
      <c r="K21" s="39">
        <v>454000</v>
      </c>
      <c r="L21" s="40">
        <f>853700-340000+10000</f>
        <v>523700</v>
      </c>
      <c r="M21" s="39"/>
      <c r="N21" s="39">
        <f>SUM(O21:Q21)</f>
        <v>0</v>
      </c>
      <c r="O21" s="39"/>
      <c r="P21" s="39"/>
      <c r="Q21" s="39"/>
      <c r="R21" s="30"/>
    </row>
    <row r="22" spans="1:20" ht="27.75" customHeight="1">
      <c r="A22" s="34">
        <v>9</v>
      </c>
      <c r="B22" s="35" t="s">
        <v>43</v>
      </c>
      <c r="C22" s="35" t="s">
        <v>44</v>
      </c>
      <c r="D22" s="36"/>
      <c r="E22" s="41" t="s">
        <v>48</v>
      </c>
      <c r="F22" s="40">
        <v>160600</v>
      </c>
      <c r="G22" s="40">
        <v>127000</v>
      </c>
      <c r="H22" s="38">
        <f>SUM(I22,N22)</f>
        <v>33600</v>
      </c>
      <c r="I22" s="39">
        <f>SUM(J22:M22)</f>
        <v>33600</v>
      </c>
      <c r="J22" s="40"/>
      <c r="K22" s="39"/>
      <c r="L22" s="40">
        <v>33600</v>
      </c>
      <c r="M22" s="39"/>
      <c r="N22" s="39">
        <f>SUM(O22:Q22)</f>
        <v>0</v>
      </c>
      <c r="O22" s="39"/>
      <c r="P22" s="39"/>
      <c r="Q22" s="39"/>
      <c r="R22" s="30"/>
      <c r="T22" s="30"/>
    </row>
    <row r="23" spans="1:19" ht="27.75" customHeight="1">
      <c r="A23" s="43" t="s">
        <v>49</v>
      </c>
      <c r="B23" s="43"/>
      <c r="C23" s="43"/>
      <c r="D23" s="43"/>
      <c r="E23" s="43"/>
      <c r="F23" s="44">
        <f>SUM(F19:F22)</f>
        <v>2558300</v>
      </c>
      <c r="G23" s="44">
        <f>SUM(G19:G22)</f>
        <v>127000</v>
      </c>
      <c r="H23" s="44">
        <f>SUM(H19:H22)</f>
        <v>1651300</v>
      </c>
      <c r="I23" s="44">
        <f>SUM(I19:I22)</f>
        <v>1621300</v>
      </c>
      <c r="J23" s="44">
        <f>SUM(J19:J22)</f>
        <v>510000</v>
      </c>
      <c r="K23" s="44">
        <f>SUM(K19:K22)</f>
        <v>454000</v>
      </c>
      <c r="L23" s="44">
        <f>SUM(L19:L22)</f>
        <v>657300</v>
      </c>
      <c r="M23" s="44">
        <f>SUM(M19:M22)</f>
        <v>0</v>
      </c>
      <c r="N23" s="44">
        <f>SUM(N19:N22)</f>
        <v>30000</v>
      </c>
      <c r="O23" s="44">
        <f>SUM(O19:O22)</f>
        <v>30000</v>
      </c>
      <c r="P23" s="44">
        <f>SUM(P19:P22)</f>
        <v>0</v>
      </c>
      <c r="Q23" s="44">
        <f>SUM(Q19:Q22)</f>
        <v>0</v>
      </c>
      <c r="R23" s="30"/>
      <c r="S23"/>
    </row>
    <row r="24" spans="1:18" ht="12.75">
      <c r="A24" s="34">
        <v>10</v>
      </c>
      <c r="B24" s="34">
        <v>700</v>
      </c>
      <c r="C24" s="34">
        <v>70005</v>
      </c>
      <c r="D24" s="36"/>
      <c r="E24" s="41" t="s">
        <v>50</v>
      </c>
      <c r="F24" s="42">
        <f>10443506+32254</f>
        <v>10475760</v>
      </c>
      <c r="G24" s="42">
        <v>5397813</v>
      </c>
      <c r="H24" s="38">
        <f>SUM(I24,N24)</f>
        <v>2601506</v>
      </c>
      <c r="I24" s="39">
        <f>SUM(J24:M24)</f>
        <v>0</v>
      </c>
      <c r="J24" s="39"/>
      <c r="K24" s="39"/>
      <c r="L24" s="40"/>
      <c r="M24" s="39"/>
      <c r="N24" s="39">
        <f>SUM(O24:Q24)</f>
        <v>2601506</v>
      </c>
      <c r="O24" s="39">
        <f>393818+32254</f>
        <v>426072</v>
      </c>
      <c r="P24" s="39"/>
      <c r="Q24" s="39">
        <v>2175434</v>
      </c>
      <c r="R24" s="30"/>
    </row>
    <row r="25" spans="1:20" ht="12.75">
      <c r="A25" s="34">
        <v>11</v>
      </c>
      <c r="B25" s="34">
        <v>700</v>
      </c>
      <c r="C25" s="34">
        <v>70005</v>
      </c>
      <c r="D25" s="36"/>
      <c r="E25" s="41" t="s">
        <v>51</v>
      </c>
      <c r="F25" s="38">
        <f>7985512-32254</f>
        <v>7953258</v>
      </c>
      <c r="G25" s="38">
        <v>2500863</v>
      </c>
      <c r="H25" s="38">
        <f>SUM(I25,N25)</f>
        <v>2999096</v>
      </c>
      <c r="I25" s="39">
        <f>SUM(J25:M25)</f>
        <v>0</v>
      </c>
      <c r="J25" s="39"/>
      <c r="K25" s="39"/>
      <c r="L25" s="40"/>
      <c r="M25" s="39"/>
      <c r="N25" s="39">
        <f>SUM(O25:Q25)</f>
        <v>2999096</v>
      </c>
      <c r="O25" s="39">
        <f>895143-32254</f>
        <v>862889</v>
      </c>
      <c r="P25" s="39"/>
      <c r="Q25" s="39">
        <v>2136207</v>
      </c>
      <c r="R25" s="30"/>
      <c r="T25"/>
    </row>
    <row r="26" spans="1:20" ht="12.75">
      <c r="A26" s="34">
        <v>12</v>
      </c>
      <c r="B26" s="34">
        <v>700</v>
      </c>
      <c r="C26" s="34">
        <v>70005</v>
      </c>
      <c r="D26" s="36"/>
      <c r="E26" s="41" t="s">
        <v>52</v>
      </c>
      <c r="F26" s="38">
        <v>22532072</v>
      </c>
      <c r="G26" s="38">
        <v>2508576</v>
      </c>
      <c r="H26" s="38">
        <f>SUM(I26,N26)</f>
        <v>12040032</v>
      </c>
      <c r="I26" s="39">
        <f>SUM(J26:M26)</f>
        <v>0</v>
      </c>
      <c r="J26" s="39"/>
      <c r="K26" s="39"/>
      <c r="L26" s="40"/>
      <c r="M26" s="39"/>
      <c r="N26" s="39">
        <f>SUM(O26:Q26)</f>
        <v>12040032</v>
      </c>
      <c r="O26" s="39">
        <v>1193052</v>
      </c>
      <c r="P26" s="39"/>
      <c r="Q26" s="39">
        <v>10846980</v>
      </c>
      <c r="R26" s="30"/>
      <c r="T26"/>
    </row>
    <row r="27" spans="1:20" ht="20.25" customHeight="1">
      <c r="A27" s="34">
        <v>13</v>
      </c>
      <c r="B27" s="34">
        <v>700</v>
      </c>
      <c r="C27" s="34">
        <v>70005</v>
      </c>
      <c r="D27" s="36"/>
      <c r="E27" s="41" t="s">
        <v>53</v>
      </c>
      <c r="F27" s="38">
        <v>1036000</v>
      </c>
      <c r="G27" s="38">
        <v>51765</v>
      </c>
      <c r="H27" s="38">
        <f>SUM(I27,N27)</f>
        <v>984235</v>
      </c>
      <c r="I27" s="39">
        <f>SUM(J27:M27)</f>
        <v>984235</v>
      </c>
      <c r="J27" s="39">
        <v>448235</v>
      </c>
      <c r="K27" s="39">
        <v>36000</v>
      </c>
      <c r="L27" s="40"/>
      <c r="M27" s="39">
        <v>500000</v>
      </c>
      <c r="N27" s="39">
        <f>SUM(O27:Q27)</f>
        <v>0</v>
      </c>
      <c r="O27" s="39"/>
      <c r="P27" s="39"/>
      <c r="Q27" s="39"/>
      <c r="R27" s="30"/>
      <c r="T27"/>
    </row>
    <row r="28" spans="1:20" ht="20.25" customHeight="1">
      <c r="A28" s="34">
        <v>14</v>
      </c>
      <c r="B28" s="34">
        <v>700</v>
      </c>
      <c r="C28" s="34">
        <v>70005</v>
      </c>
      <c r="D28" s="36"/>
      <c r="E28" s="41" t="s">
        <v>54</v>
      </c>
      <c r="F28" s="38">
        <v>150000</v>
      </c>
      <c r="G28" s="38"/>
      <c r="H28" s="38">
        <f>SUM(I28,N28)</f>
        <v>150000</v>
      </c>
      <c r="I28" s="39">
        <f>SUM(J28:M28)</f>
        <v>150000</v>
      </c>
      <c r="J28" s="39">
        <v>150000</v>
      </c>
      <c r="K28" s="39"/>
      <c r="L28" s="40"/>
      <c r="M28" s="39"/>
      <c r="N28" s="39">
        <f>SUM(O28:Q28)</f>
        <v>0</v>
      </c>
      <c r="O28" s="39"/>
      <c r="P28" s="39"/>
      <c r="Q28" s="39"/>
      <c r="R28" s="30"/>
      <c r="T28"/>
    </row>
    <row r="29" spans="1:20" ht="12.75">
      <c r="A29" s="34">
        <v>15</v>
      </c>
      <c r="B29" s="34">
        <v>700</v>
      </c>
      <c r="C29" s="34">
        <v>70005</v>
      </c>
      <c r="D29" s="36"/>
      <c r="E29" s="41" t="s">
        <v>55</v>
      </c>
      <c r="F29" s="38">
        <v>343500</v>
      </c>
      <c r="G29" s="38"/>
      <c r="H29" s="38">
        <f>SUM(I29,N29)</f>
        <v>343500</v>
      </c>
      <c r="I29" s="39">
        <f>SUM(J29:M29)</f>
        <v>343500</v>
      </c>
      <c r="J29" s="39">
        <v>343500</v>
      </c>
      <c r="K29" s="39"/>
      <c r="L29" s="40"/>
      <c r="M29" s="39"/>
      <c r="N29" s="39">
        <f>SUM(O29:Q29)</f>
        <v>0</v>
      </c>
      <c r="O29" s="39"/>
      <c r="P29" s="39"/>
      <c r="Q29" s="39"/>
      <c r="R29" s="30"/>
      <c r="T29"/>
    </row>
    <row r="30" spans="1:20" ht="21.75" customHeight="1">
      <c r="A30" s="34">
        <v>16</v>
      </c>
      <c r="B30" s="34">
        <v>700</v>
      </c>
      <c r="C30" s="34">
        <v>70005</v>
      </c>
      <c r="D30" s="36"/>
      <c r="E30" s="41" t="s">
        <v>56</v>
      </c>
      <c r="F30" s="38">
        <v>860000</v>
      </c>
      <c r="G30" s="38"/>
      <c r="H30" s="38">
        <f>SUM(I30,N30)</f>
        <v>480000</v>
      </c>
      <c r="I30" s="39">
        <f>SUM(J30:M30)</f>
        <v>0</v>
      </c>
      <c r="J30" s="39"/>
      <c r="K30" s="42"/>
      <c r="L30" s="40"/>
      <c r="M30" s="42"/>
      <c r="N30" s="39">
        <f>SUM(O30:Q30)</f>
        <v>480000</v>
      </c>
      <c r="O30" s="39">
        <v>80000</v>
      </c>
      <c r="P30" s="39"/>
      <c r="Q30" s="39">
        <v>400000</v>
      </c>
      <c r="R30" s="30"/>
      <c r="T30"/>
    </row>
    <row r="31" spans="1:20" ht="27.75" customHeight="1">
      <c r="A31" s="43" t="s">
        <v>57</v>
      </c>
      <c r="B31" s="43"/>
      <c r="C31" s="43"/>
      <c r="D31" s="43"/>
      <c r="E31" s="43"/>
      <c r="F31" s="44">
        <f>SUM(F24:F30)</f>
        <v>43350590</v>
      </c>
      <c r="G31" s="44">
        <f>SUM(G24:G30)</f>
        <v>10459017</v>
      </c>
      <c r="H31" s="44">
        <f>SUM(H24:H30)</f>
        <v>19598369</v>
      </c>
      <c r="I31" s="44">
        <f>SUM(I24:I30)</f>
        <v>1477735</v>
      </c>
      <c r="J31" s="44">
        <f>SUM(J24:J30)</f>
        <v>941735</v>
      </c>
      <c r="K31" s="44">
        <f>SUM(K24:K30)</f>
        <v>36000</v>
      </c>
      <c r="L31" s="44">
        <f>SUM(L24:L30)</f>
        <v>0</v>
      </c>
      <c r="M31" s="44">
        <f>SUM(M24:M30)</f>
        <v>500000</v>
      </c>
      <c r="N31" s="44">
        <f>SUM(N24:N30)</f>
        <v>18120634</v>
      </c>
      <c r="O31" s="44">
        <f>SUM(O24:O30)</f>
        <v>2562013</v>
      </c>
      <c r="P31" s="44">
        <f>SUM(P24:P30)</f>
        <v>0</v>
      </c>
      <c r="Q31" s="44">
        <f>SUM(Q24:Q30)</f>
        <v>15558621</v>
      </c>
      <c r="R31" s="30"/>
      <c r="T31"/>
    </row>
    <row r="32" spans="1:20" ht="20.25" customHeight="1">
      <c r="A32" s="34">
        <v>17</v>
      </c>
      <c r="B32" s="34">
        <v>710</v>
      </c>
      <c r="C32" s="34">
        <v>71035</v>
      </c>
      <c r="D32" s="36"/>
      <c r="E32" s="41" t="s">
        <v>58</v>
      </c>
      <c r="F32" s="45">
        <v>4000000</v>
      </c>
      <c r="G32" s="45"/>
      <c r="H32" s="38">
        <f>SUM(I32,N32)</f>
        <v>1480000</v>
      </c>
      <c r="I32" s="39">
        <f>SUM(J32:M32)</f>
        <v>0</v>
      </c>
      <c r="J32" s="39"/>
      <c r="K32" s="39"/>
      <c r="L32" s="39"/>
      <c r="M32" s="39"/>
      <c r="N32" s="39">
        <f>SUM(O32:Q32)</f>
        <v>1480000</v>
      </c>
      <c r="O32" s="39">
        <f>485298+800000-80000</f>
        <v>1205298</v>
      </c>
      <c r="P32" s="39">
        <v>274702</v>
      </c>
      <c r="Q32" s="39"/>
      <c r="R32" s="30"/>
      <c r="T32"/>
    </row>
    <row r="33" spans="1:20" ht="20.25" customHeight="1">
      <c r="A33" s="34">
        <v>18</v>
      </c>
      <c r="B33" s="34">
        <v>710</v>
      </c>
      <c r="C33" s="34">
        <v>71035</v>
      </c>
      <c r="D33" s="36"/>
      <c r="E33" s="41" t="s">
        <v>59</v>
      </c>
      <c r="F33" s="45">
        <v>200000</v>
      </c>
      <c r="G33" s="45"/>
      <c r="H33" s="38">
        <f>SUM(I33,N33)</f>
        <v>280000</v>
      </c>
      <c r="I33" s="39">
        <f>SUM(J33:M33)</f>
        <v>280000</v>
      </c>
      <c r="J33" s="39">
        <f>200000+80000</f>
        <v>280000</v>
      </c>
      <c r="K33" s="39"/>
      <c r="L33" s="39"/>
      <c r="M33" s="39"/>
      <c r="N33" s="39">
        <f>SUM(O33:Q33)</f>
        <v>0</v>
      </c>
      <c r="O33" s="39"/>
      <c r="P33" s="39"/>
      <c r="Q33" s="39"/>
      <c r="R33" s="30"/>
      <c r="T33"/>
    </row>
    <row r="34" spans="1:20" ht="27.75" customHeight="1">
      <c r="A34" s="43" t="s">
        <v>60</v>
      </c>
      <c r="B34" s="43"/>
      <c r="C34" s="43"/>
      <c r="D34" s="43"/>
      <c r="E34" s="43"/>
      <c r="F34" s="44">
        <f>SUM(F32:F33)</f>
        <v>4200000</v>
      </c>
      <c r="G34" s="44">
        <f>SUM(G32:G33)</f>
        <v>0</v>
      </c>
      <c r="H34" s="44">
        <f>SUM(H32:H33)</f>
        <v>1760000</v>
      </c>
      <c r="I34" s="44">
        <f>SUM(I32:I33)</f>
        <v>280000</v>
      </c>
      <c r="J34" s="44">
        <f>SUM(J32:J33)</f>
        <v>280000</v>
      </c>
      <c r="K34" s="44">
        <f>SUM(K32:K33)</f>
        <v>0</v>
      </c>
      <c r="L34" s="44">
        <f>SUM(L32:L33)</f>
        <v>0</v>
      </c>
      <c r="M34" s="44">
        <f>SUM(M32:M33)</f>
        <v>0</v>
      </c>
      <c r="N34" s="44">
        <f>SUM(N32:N33)</f>
        <v>1480000</v>
      </c>
      <c r="O34" s="44">
        <f>SUM(O32:O33)</f>
        <v>1205298</v>
      </c>
      <c r="P34" s="44">
        <f>SUM(P32:P33)</f>
        <v>274702</v>
      </c>
      <c r="Q34" s="44">
        <f>SUM(Q32:Q33)</f>
        <v>0</v>
      </c>
      <c r="R34" s="30"/>
      <c r="T34"/>
    </row>
    <row r="35" spans="1:20" ht="27.75" customHeight="1">
      <c r="A35" s="34">
        <v>19</v>
      </c>
      <c r="B35" s="34">
        <v>750</v>
      </c>
      <c r="C35" s="34">
        <v>75023</v>
      </c>
      <c r="D35" s="34"/>
      <c r="E35" s="46" t="s">
        <v>61</v>
      </c>
      <c r="F35" s="39">
        <v>20000</v>
      </c>
      <c r="G35" s="39"/>
      <c r="H35" s="38">
        <f>SUM(I35,N35)</f>
        <v>20000</v>
      </c>
      <c r="I35" s="39">
        <f>SUM(J35:M35)</f>
        <v>20000</v>
      </c>
      <c r="J35" s="39">
        <v>20000</v>
      </c>
      <c r="K35" s="39"/>
      <c r="L35" s="39"/>
      <c r="M35" s="39"/>
      <c r="N35" s="39"/>
      <c r="O35" s="39"/>
      <c r="P35" s="39"/>
      <c r="Q35" s="39"/>
      <c r="R35" s="30"/>
      <c r="T35"/>
    </row>
    <row r="36" spans="1:20" ht="27.75" customHeight="1">
      <c r="A36" s="43" t="s">
        <v>62</v>
      </c>
      <c r="B36" s="43"/>
      <c r="C36" s="43"/>
      <c r="D36" s="43"/>
      <c r="E36" s="43"/>
      <c r="F36" s="44">
        <f>SUM(F35)</f>
        <v>20000</v>
      </c>
      <c r="G36" s="44">
        <f>SUM(G35)</f>
        <v>0</v>
      </c>
      <c r="H36" s="44">
        <f>SUM(H35)</f>
        <v>20000</v>
      </c>
      <c r="I36" s="44">
        <f>SUM(I35)</f>
        <v>20000</v>
      </c>
      <c r="J36" s="44">
        <f>SUM(J35)</f>
        <v>20000</v>
      </c>
      <c r="K36" s="44">
        <f>SUM(K35)</f>
        <v>0</v>
      </c>
      <c r="L36" s="44">
        <f>SUM(L35)</f>
        <v>0</v>
      </c>
      <c r="M36" s="44">
        <f>SUM(M35)</f>
        <v>0</v>
      </c>
      <c r="N36" s="44">
        <f>SUM(N35)</f>
        <v>0</v>
      </c>
      <c r="O36" s="44">
        <f>SUM(O35)</f>
        <v>0</v>
      </c>
      <c r="P36" s="44">
        <f>SUM(P35)</f>
        <v>0</v>
      </c>
      <c r="Q36" s="44">
        <f>SUM(Q35)</f>
        <v>0</v>
      </c>
      <c r="R36" s="30"/>
      <c r="T36"/>
    </row>
    <row r="37" spans="1:20" ht="27.75" customHeight="1">
      <c r="A37" s="34">
        <v>20</v>
      </c>
      <c r="B37" s="34">
        <v>754</v>
      </c>
      <c r="C37" s="34">
        <v>75421</v>
      </c>
      <c r="D37" s="34"/>
      <c r="E37" s="47" t="s">
        <v>63</v>
      </c>
      <c r="F37" s="39">
        <v>200000</v>
      </c>
      <c r="G37" s="39"/>
      <c r="H37" s="38">
        <f>SUM(I37,N37)</f>
        <v>200000</v>
      </c>
      <c r="I37" s="39">
        <f>SUM(J37:M37)</f>
        <v>200000</v>
      </c>
      <c r="J37" s="39">
        <v>60000</v>
      </c>
      <c r="K37" s="39"/>
      <c r="L37" s="39">
        <v>140000</v>
      </c>
      <c r="M37" s="39"/>
      <c r="N37" s="39"/>
      <c r="O37" s="39"/>
      <c r="P37" s="39"/>
      <c r="Q37" s="39"/>
      <c r="R37" s="30"/>
      <c r="T37"/>
    </row>
    <row r="38" spans="1:20" ht="27.75" customHeight="1">
      <c r="A38" s="43" t="s">
        <v>64</v>
      </c>
      <c r="B38" s="43"/>
      <c r="C38" s="43"/>
      <c r="D38" s="43"/>
      <c r="E38" s="43"/>
      <c r="F38" s="44">
        <f>SUM(F37)</f>
        <v>200000</v>
      </c>
      <c r="G38" s="44">
        <f>SUM(G37)</f>
        <v>0</v>
      </c>
      <c r="H38" s="44">
        <f>SUM(H37)</f>
        <v>200000</v>
      </c>
      <c r="I38" s="44">
        <f>SUM(I37)</f>
        <v>200000</v>
      </c>
      <c r="J38" s="44">
        <f>SUM(J37)</f>
        <v>60000</v>
      </c>
      <c r="K38" s="44">
        <f>SUM(K37)</f>
        <v>0</v>
      </c>
      <c r="L38" s="44">
        <f>SUM(L37)</f>
        <v>140000</v>
      </c>
      <c r="M38" s="44">
        <f>SUM(M37)</f>
        <v>0</v>
      </c>
      <c r="N38" s="44">
        <f>SUM(N37)</f>
        <v>0</v>
      </c>
      <c r="O38" s="44">
        <f>SUM(O37)</f>
        <v>0</v>
      </c>
      <c r="P38" s="44">
        <f>SUM(P37)</f>
        <v>0</v>
      </c>
      <c r="Q38" s="44">
        <f>SUM(Q37)</f>
        <v>0</v>
      </c>
      <c r="R38" s="30"/>
      <c r="T38"/>
    </row>
    <row r="39" spans="1:20" ht="27.75" customHeight="1">
      <c r="A39" s="34">
        <v>21</v>
      </c>
      <c r="B39" s="34">
        <v>801</v>
      </c>
      <c r="C39" s="34">
        <v>80101</v>
      </c>
      <c r="D39" s="43"/>
      <c r="E39" s="48" t="s">
        <v>65</v>
      </c>
      <c r="F39" s="39">
        <v>180000</v>
      </c>
      <c r="G39" s="39"/>
      <c r="H39" s="38">
        <f>SUM(I39,N39)</f>
        <v>180000</v>
      </c>
      <c r="I39" s="39">
        <v>180000</v>
      </c>
      <c r="J39" s="39">
        <v>180000</v>
      </c>
      <c r="K39" s="44"/>
      <c r="L39" s="44"/>
      <c r="M39" s="44"/>
      <c r="N39" s="44"/>
      <c r="O39" s="44"/>
      <c r="P39" s="44"/>
      <c r="Q39" s="44"/>
      <c r="R39" s="30"/>
      <c r="T39"/>
    </row>
    <row r="40" spans="1:20" ht="27.75" customHeight="1">
      <c r="A40" s="43" t="s">
        <v>66</v>
      </c>
      <c r="B40" s="43"/>
      <c r="C40" s="43"/>
      <c r="D40" s="43"/>
      <c r="E40" s="43"/>
      <c r="F40" s="44">
        <f>SUM(F39:F39)</f>
        <v>180000</v>
      </c>
      <c r="G40" s="44">
        <f>SUM(G39:G39)</f>
        <v>0</v>
      </c>
      <c r="H40" s="44">
        <f>SUM(H39:H39)</f>
        <v>180000</v>
      </c>
      <c r="I40" s="44">
        <f>SUM(I39:I39)</f>
        <v>180000</v>
      </c>
      <c r="J40" s="44">
        <f>SUM(J39:J39)</f>
        <v>180000</v>
      </c>
      <c r="K40" s="44"/>
      <c r="L40" s="44"/>
      <c r="M40" s="44"/>
      <c r="N40" s="44"/>
      <c r="O40" s="44"/>
      <c r="P40" s="44"/>
      <c r="Q40" s="44"/>
      <c r="R40" s="30"/>
      <c r="T40"/>
    </row>
    <row r="41" spans="1:18" ht="12.75">
      <c r="A41" s="34">
        <v>22</v>
      </c>
      <c r="B41" s="34">
        <v>900</v>
      </c>
      <c r="C41" s="34">
        <v>90001</v>
      </c>
      <c r="D41" s="34"/>
      <c r="E41" s="47" t="s">
        <v>67</v>
      </c>
      <c r="F41" s="38">
        <v>200000</v>
      </c>
      <c r="G41" s="40"/>
      <c r="H41" s="38">
        <f>SUM(I41,N41)</f>
        <v>200000</v>
      </c>
      <c r="I41" s="39">
        <f>SUM(J41:M41)</f>
        <v>200000</v>
      </c>
      <c r="J41" s="39">
        <v>200000</v>
      </c>
      <c r="K41" s="39"/>
      <c r="L41" s="39">
        <v>0</v>
      </c>
      <c r="M41" s="39"/>
      <c r="N41" s="39">
        <f>SUM(O41:Q41)</f>
        <v>0</v>
      </c>
      <c r="O41" s="39"/>
      <c r="P41" s="39"/>
      <c r="Q41" s="39"/>
      <c r="R41" s="30"/>
    </row>
    <row r="42" spans="1:18" ht="20.25" customHeight="1">
      <c r="A42" s="34">
        <v>23</v>
      </c>
      <c r="B42" s="34">
        <v>900</v>
      </c>
      <c r="C42" s="34">
        <v>90001</v>
      </c>
      <c r="D42" s="36"/>
      <c r="E42" s="41" t="s">
        <v>68</v>
      </c>
      <c r="F42" s="45">
        <v>4351456</v>
      </c>
      <c r="G42" s="40"/>
      <c r="H42" s="38">
        <f>SUM(I42,N42)</f>
        <v>2175728</v>
      </c>
      <c r="I42" s="39">
        <f>SUM(J42:M42)</f>
        <v>0</v>
      </c>
      <c r="J42" s="39"/>
      <c r="K42" s="39"/>
      <c r="L42" s="39"/>
      <c r="M42" s="39"/>
      <c r="N42" s="39">
        <f>SUM(O42:Q42)</f>
        <v>2175728</v>
      </c>
      <c r="O42" s="39"/>
      <c r="P42" s="39">
        <v>217573</v>
      </c>
      <c r="Q42" s="39">
        <v>1958155</v>
      </c>
      <c r="R42" s="30"/>
    </row>
    <row r="43" spans="1:18" ht="12.75">
      <c r="A43" s="34">
        <v>24</v>
      </c>
      <c r="B43" s="34">
        <v>900</v>
      </c>
      <c r="C43" s="34">
        <v>90015</v>
      </c>
      <c r="D43" s="36"/>
      <c r="E43" s="41" t="s">
        <v>69</v>
      </c>
      <c r="F43" s="45">
        <v>561893</v>
      </c>
      <c r="G43" s="45">
        <v>361783</v>
      </c>
      <c r="H43" s="38">
        <f>SUM(I43,N43)</f>
        <v>200000</v>
      </c>
      <c r="I43" s="39">
        <f>SUM(J43:M43)</f>
        <v>200000</v>
      </c>
      <c r="J43" s="39"/>
      <c r="K43" s="39">
        <v>200000</v>
      </c>
      <c r="L43" s="39"/>
      <c r="M43" s="39"/>
      <c r="N43" s="39">
        <f>SUM(O43:Q43)</f>
        <v>0</v>
      </c>
      <c r="O43" s="39"/>
      <c r="P43" s="39"/>
      <c r="Q43" s="39"/>
      <c r="R43" s="30"/>
    </row>
    <row r="44" spans="1:18" ht="22.5" customHeight="1">
      <c r="A44" s="34">
        <v>25</v>
      </c>
      <c r="B44" s="34">
        <v>900</v>
      </c>
      <c r="C44" s="34">
        <v>90095</v>
      </c>
      <c r="D44" s="36"/>
      <c r="E44" s="41" t="s">
        <v>70</v>
      </c>
      <c r="F44" s="45">
        <v>7031721</v>
      </c>
      <c r="G44" s="40"/>
      <c r="H44" s="38">
        <f>SUM(I44,N44)</f>
        <v>4500641</v>
      </c>
      <c r="I44" s="39">
        <f>SUM(J44:M44)</f>
        <v>0</v>
      </c>
      <c r="J44" s="39"/>
      <c r="K44" s="39"/>
      <c r="L44" s="39"/>
      <c r="M44" s="39"/>
      <c r="N44" s="39">
        <f>SUM(O44:Q44)</f>
        <v>4500641</v>
      </c>
      <c r="O44" s="39"/>
      <c r="P44" s="39">
        <v>900128</v>
      </c>
      <c r="Q44" s="39">
        <v>3600513</v>
      </c>
      <c r="R44" s="30"/>
    </row>
    <row r="45" spans="1:18" ht="27.75" customHeight="1">
      <c r="A45" s="43" t="s">
        <v>71</v>
      </c>
      <c r="B45" s="43"/>
      <c r="C45" s="43"/>
      <c r="D45" s="43"/>
      <c r="E45" s="43"/>
      <c r="F45" s="44">
        <f>SUM(F41:F44)</f>
        <v>12145070</v>
      </c>
      <c r="G45" s="44">
        <f>SUM(G41:G44)</f>
        <v>361783</v>
      </c>
      <c r="H45" s="44">
        <f>SUM(H41:H44)</f>
        <v>7076369</v>
      </c>
      <c r="I45" s="44">
        <f>SUM(I41:I44)</f>
        <v>400000</v>
      </c>
      <c r="J45" s="44">
        <f>SUM(J41:J44)</f>
        <v>200000</v>
      </c>
      <c r="K45" s="44">
        <f>SUM(K41:K44)</f>
        <v>200000</v>
      </c>
      <c r="L45" s="44">
        <f>SUM(L41:L44)</f>
        <v>0</v>
      </c>
      <c r="M45" s="44">
        <f>SUM(M41:M44)</f>
        <v>0</v>
      </c>
      <c r="N45" s="44">
        <f>SUM(N41:N44)</f>
        <v>6676369</v>
      </c>
      <c r="O45" s="44">
        <f>SUM(O41:O44)</f>
        <v>0</v>
      </c>
      <c r="P45" s="44">
        <f>SUM(P41:P44)</f>
        <v>1117701</v>
      </c>
      <c r="Q45" s="44">
        <f>SUM(Q41:Q44)</f>
        <v>5558668</v>
      </c>
      <c r="R45" s="30"/>
    </row>
    <row r="46" spans="1:18" ht="27.75" customHeight="1">
      <c r="A46" s="34">
        <v>26</v>
      </c>
      <c r="B46" s="34">
        <v>926</v>
      </c>
      <c r="C46" s="34">
        <v>92695</v>
      </c>
      <c r="D46" s="36"/>
      <c r="E46" s="41" t="s">
        <v>72</v>
      </c>
      <c r="F46" s="45">
        <f>SUM(I46)</f>
        <v>500000</v>
      </c>
      <c r="G46" s="40"/>
      <c r="H46" s="38">
        <f>SUM(I46,N46)</f>
        <v>500000</v>
      </c>
      <c r="I46" s="39">
        <f>SUM(J46,L46)</f>
        <v>500000</v>
      </c>
      <c r="J46" s="39">
        <v>300000</v>
      </c>
      <c r="K46" s="39"/>
      <c r="L46" s="39">
        <v>200000</v>
      </c>
      <c r="M46" s="39"/>
      <c r="N46" s="39"/>
      <c r="O46" s="39"/>
      <c r="P46" s="39"/>
      <c r="Q46" s="39"/>
      <c r="R46" s="30"/>
    </row>
    <row r="47" spans="1:18" ht="27.75" customHeight="1">
      <c r="A47" s="43" t="s">
        <v>73</v>
      </c>
      <c r="B47" s="43"/>
      <c r="C47" s="43"/>
      <c r="D47" s="43"/>
      <c r="E47" s="43"/>
      <c r="F47" s="44">
        <f>SUM(F46)</f>
        <v>500000</v>
      </c>
      <c r="G47" s="44">
        <f>SUM(G46)</f>
        <v>0</v>
      </c>
      <c r="H47" s="44">
        <f>SUM(H46)</f>
        <v>500000</v>
      </c>
      <c r="I47" s="44">
        <f>SUM(I46)</f>
        <v>500000</v>
      </c>
      <c r="J47" s="44">
        <f>SUM(J46)</f>
        <v>300000</v>
      </c>
      <c r="K47" s="44">
        <f>SUM(K46)</f>
        <v>0</v>
      </c>
      <c r="L47" s="44">
        <f>SUM(L46)</f>
        <v>200000</v>
      </c>
      <c r="M47" s="44">
        <f>SUM(M46)</f>
        <v>0</v>
      </c>
      <c r="N47" s="44">
        <f>SUM(N46)</f>
        <v>0</v>
      </c>
      <c r="O47" s="44">
        <f>SUM(O46)</f>
        <v>0</v>
      </c>
      <c r="P47" s="44">
        <f>SUM(P46)</f>
        <v>0</v>
      </c>
      <c r="Q47" s="44">
        <f>SUM(Q46)</f>
        <v>0</v>
      </c>
      <c r="R47" s="30"/>
    </row>
    <row r="48" spans="1:18" ht="27.75" customHeight="1">
      <c r="A48" s="49" t="s">
        <v>74</v>
      </c>
      <c r="B48" s="49"/>
      <c r="C48" s="49"/>
      <c r="D48" s="49"/>
      <c r="E48" s="49"/>
      <c r="F48" s="50">
        <f>SUM(F47,F45,F40,F38,F36,F34,F31,F23,F18)</f>
        <v>73049960</v>
      </c>
      <c r="G48" s="50">
        <f>SUM(G47,G45,G40,G38,G36,G34,G31,G23,G18)</f>
        <v>15672144</v>
      </c>
      <c r="H48" s="50">
        <f>SUM(H47,H45,H40,H38,H36,H34,H31,H23,H18)</f>
        <v>35853474</v>
      </c>
      <c r="I48" s="50">
        <f>SUM(I47,I45,I40,I38,I36,I34,I31,I23,I18)</f>
        <v>7263617</v>
      </c>
      <c r="J48" s="50">
        <f>SUM(J47,J45,J40,J38,J36,J34,J31,J23,J18)</f>
        <v>2909890</v>
      </c>
      <c r="K48" s="50">
        <f>SUM(K47,K45,K40,K38,K36,K34,K31,K23,K18)</f>
        <v>1107511</v>
      </c>
      <c r="L48" s="50">
        <f>SUM(L47,L45,L40,L38,L36,L34,L31,L23,L18)</f>
        <v>1713300</v>
      </c>
      <c r="M48" s="50">
        <f>SUM(M47,M45,M40,M38,M36,M34,M31,M23,M18)</f>
        <v>1532916</v>
      </c>
      <c r="N48" s="50">
        <f>SUM(N47,N45,N40,N38,N36,N34,N31,N23,N18)</f>
        <v>28589857</v>
      </c>
      <c r="O48" s="50">
        <f>SUM(O47,O45,O40,O38,O36,O34,O31,O23,O18)</f>
        <v>4739385</v>
      </c>
      <c r="P48" s="50">
        <f>SUM(P47,P45,P40,P38,P36,P34,P31,P23,P18)</f>
        <v>1392403</v>
      </c>
      <c r="Q48" s="50">
        <f>SUM(Q47,Q45,Q40,Q38,Q36,Q34,Q31,Q23,Q18)</f>
        <v>22458069</v>
      </c>
      <c r="R48" s="30"/>
    </row>
    <row r="49" spans="1:19" ht="27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2"/>
      <c r="L49" s="51"/>
      <c r="M49" s="1"/>
      <c r="N49" s="51"/>
      <c r="O49" s="51"/>
      <c r="P49" s="51"/>
      <c r="Q49" s="51"/>
      <c r="R49" s="51"/>
      <c r="S49" s="30"/>
    </row>
    <row r="50" spans="1:18" ht="27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4"/>
      <c r="L50" s="53"/>
      <c r="M50"/>
      <c r="N50" s="2"/>
      <c r="O50" s="53"/>
      <c r="P50" s="53"/>
      <c r="Q50" s="53"/>
      <c r="R50" s="53"/>
    </row>
    <row r="51" spans="1:18" ht="21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4"/>
      <c r="L51" s="53"/>
      <c r="M51" s="1"/>
      <c r="N51" s="2"/>
      <c r="O51" s="53"/>
      <c r="P51" s="53"/>
      <c r="Q51" s="53"/>
      <c r="R51" s="53"/>
    </row>
    <row r="52" spans="1:18" ht="27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4"/>
      <c r="L52" s="53"/>
      <c r="M52"/>
      <c r="N52"/>
      <c r="O52" s="53"/>
      <c r="P52" s="53"/>
      <c r="Q52" s="53"/>
      <c r="R52" s="53"/>
    </row>
    <row r="53" spans="1:18" ht="27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4"/>
      <c r="L53" s="53"/>
      <c r="M53"/>
      <c r="N53"/>
      <c r="O53" s="53"/>
      <c r="P53" s="53"/>
      <c r="Q53" s="53"/>
      <c r="R53" s="53"/>
    </row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31.5" customHeight="1"/>
  </sheetData>
  <sheetProtection selectLockedCells="1" selectUnlockedCells="1"/>
  <mergeCells count="32">
    <mergeCell ref="A5:Q5"/>
    <mergeCell ref="A7:A11"/>
    <mergeCell ref="B7:B11"/>
    <mergeCell ref="C7:C11"/>
    <mergeCell ref="D7:D11"/>
    <mergeCell ref="E7:E11"/>
    <mergeCell ref="F7:F11"/>
    <mergeCell ref="G7:G11"/>
    <mergeCell ref="H7:H11"/>
    <mergeCell ref="I7:M7"/>
    <mergeCell ref="N7:Q7"/>
    <mergeCell ref="I8:I11"/>
    <mergeCell ref="J8:M8"/>
    <mergeCell ref="N8:N11"/>
    <mergeCell ref="O8:Q8"/>
    <mergeCell ref="J9:J11"/>
    <mergeCell ref="K9:K11"/>
    <mergeCell ref="L9:L11"/>
    <mergeCell ref="M9:M11"/>
    <mergeCell ref="O9:O11"/>
    <mergeCell ref="P9:P11"/>
    <mergeCell ref="Q9:Q11"/>
    <mergeCell ref="A18:E18"/>
    <mergeCell ref="A23:E23"/>
    <mergeCell ref="A31:E31"/>
    <mergeCell ref="A34:E34"/>
    <mergeCell ref="A36:E36"/>
    <mergeCell ref="A38:E38"/>
    <mergeCell ref="A40:E40"/>
    <mergeCell ref="A45:E45"/>
    <mergeCell ref="A47:E47"/>
    <mergeCell ref="A48:E48"/>
  </mergeCells>
  <printOptions/>
  <pageMargins left="0.39375" right="0.39375" top="0.39375" bottom="0.39375" header="0.5118055555555555" footer="0.5118055555555555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pane ySplit="11" topLeftCell="A21" activePane="bottomLeft" state="frozen"/>
      <selection pane="topLeft" activeCell="A1" sqref="A1"/>
      <selection pane="bottomLeft" activeCell="H3" activeCellId="1" sqref="E60 H3"/>
    </sheetView>
  </sheetViews>
  <sheetFormatPr defaultColWidth="9.140625" defaultRowHeight="12.75"/>
  <cols>
    <col min="1" max="1" width="4.8515625" style="21" customWidth="1"/>
    <col min="2" max="2" width="7.8515625" style="21" customWidth="1"/>
    <col min="3" max="3" width="5.421875" style="21" customWidth="1"/>
    <col min="4" max="4" width="11.140625" style="21" customWidth="1"/>
    <col min="5" max="5" width="11.28125" style="21" customWidth="1"/>
    <col min="6" max="6" width="11.00390625" style="21" customWidth="1"/>
    <col min="7" max="7" width="12.8515625" style="0" customWidth="1"/>
    <col min="8" max="8" width="11.57421875" style="0" customWidth="1"/>
    <col min="9" max="9" width="10.7109375" style="0" customWidth="1"/>
    <col min="10" max="10" width="9.7109375" style="0" customWidth="1"/>
  </cols>
  <sheetData>
    <row r="1" spans="1:10" ht="12.75">
      <c r="A1" s="55"/>
      <c r="B1" s="55"/>
      <c r="C1" s="55"/>
      <c r="D1" s="55"/>
      <c r="E1" s="55"/>
      <c r="F1" s="55"/>
      <c r="G1" s="55"/>
      <c r="H1" s="5" t="s">
        <v>75</v>
      </c>
      <c r="I1" s="5"/>
      <c r="J1" s="55"/>
    </row>
    <row r="2" spans="1:10" ht="12.75">
      <c r="A2" s="55"/>
      <c r="B2" s="55"/>
      <c r="C2" s="55"/>
      <c r="D2" s="55"/>
      <c r="E2" s="55"/>
      <c r="F2" s="55"/>
      <c r="G2" s="55"/>
      <c r="H2" s="6" t="s">
        <v>1</v>
      </c>
      <c r="I2" s="6"/>
      <c r="J2" s="55"/>
    </row>
    <row r="3" spans="1:10" ht="12.75">
      <c r="A3" s="55"/>
      <c r="B3" s="55"/>
      <c r="C3" s="55"/>
      <c r="D3" s="55"/>
      <c r="E3" s="55"/>
      <c r="F3" s="55"/>
      <c r="G3" s="55"/>
      <c r="H3" s="5" t="s">
        <v>2</v>
      </c>
      <c r="I3" s="5"/>
      <c r="J3" s="55"/>
    </row>
    <row r="4" spans="1:10" ht="12.75">
      <c r="A4" s="55"/>
      <c r="B4" s="55"/>
      <c r="C4" s="55"/>
      <c r="D4" s="55"/>
      <c r="E4" s="55"/>
      <c r="F4" s="55"/>
      <c r="G4" s="55"/>
      <c r="H4" s="5" t="s">
        <v>3</v>
      </c>
      <c r="I4" s="5"/>
      <c r="J4" s="55"/>
    </row>
    <row r="5" spans="1:10" ht="12.75">
      <c r="A5" s="55"/>
      <c r="B5" s="55"/>
      <c r="C5" s="55"/>
      <c r="D5" s="55"/>
      <c r="E5" s="55"/>
      <c r="F5" s="55"/>
      <c r="G5" s="55"/>
      <c r="H5" s="55"/>
      <c r="I5" s="5"/>
      <c r="J5" s="55"/>
    </row>
    <row r="6" spans="1:10" ht="27.75" customHeight="1">
      <c r="A6" s="55" t="s">
        <v>76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6.5" customHeight="1">
      <c r="A7" s="56"/>
      <c r="B7" s="56"/>
      <c r="C7" s="56"/>
      <c r="D7" s="56"/>
      <c r="E7" s="56"/>
      <c r="F7" s="56"/>
      <c r="G7" s="5"/>
      <c r="H7" s="5"/>
      <c r="I7" s="5"/>
      <c r="J7" s="57" t="s">
        <v>16</v>
      </c>
    </row>
    <row r="8" spans="1:11" s="61" customFormat="1" ht="20.25" customHeight="1">
      <c r="A8" s="58" t="s">
        <v>5</v>
      </c>
      <c r="B8" s="58" t="s">
        <v>77</v>
      </c>
      <c r="C8" s="58" t="s">
        <v>19</v>
      </c>
      <c r="D8" s="59" t="s">
        <v>78</v>
      </c>
      <c r="E8" s="59" t="s">
        <v>79</v>
      </c>
      <c r="F8" s="59" t="s">
        <v>80</v>
      </c>
      <c r="G8" s="59"/>
      <c r="H8" s="59"/>
      <c r="I8" s="59"/>
      <c r="J8" s="59"/>
      <c r="K8" s="60"/>
    </row>
    <row r="9" spans="1:11" s="61" customFormat="1" ht="20.25" customHeight="1">
      <c r="A9" s="58"/>
      <c r="B9" s="58"/>
      <c r="C9" s="58"/>
      <c r="D9" s="59"/>
      <c r="E9" s="59"/>
      <c r="F9" s="59" t="s">
        <v>81</v>
      </c>
      <c r="G9" s="59" t="s">
        <v>82</v>
      </c>
      <c r="H9" s="59"/>
      <c r="I9" s="59"/>
      <c r="J9" s="59" t="s">
        <v>83</v>
      </c>
      <c r="K9" s="60"/>
    </row>
    <row r="10" spans="1:11" s="61" customFormat="1" ht="29.25" customHeight="1">
      <c r="A10" s="58"/>
      <c r="B10" s="58"/>
      <c r="C10" s="58"/>
      <c r="D10" s="59"/>
      <c r="E10" s="59"/>
      <c r="F10" s="59"/>
      <c r="G10" s="59" t="s">
        <v>84</v>
      </c>
      <c r="H10" s="59" t="s">
        <v>85</v>
      </c>
      <c r="I10" s="59" t="s">
        <v>86</v>
      </c>
      <c r="J10" s="59"/>
      <c r="K10" s="60"/>
    </row>
    <row r="11" spans="1:11" ht="12.7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62">
        <v>6</v>
      </c>
      <c r="G11" s="34">
        <v>7</v>
      </c>
      <c r="H11" s="34">
        <v>8</v>
      </c>
      <c r="I11" s="34">
        <v>9</v>
      </c>
      <c r="J11" s="34">
        <v>10</v>
      </c>
      <c r="K11" s="63"/>
    </row>
    <row r="12" spans="1:11" ht="16.5" customHeight="1">
      <c r="A12" s="34" t="s">
        <v>35</v>
      </c>
      <c r="B12" s="34" t="s">
        <v>87</v>
      </c>
      <c r="C12" s="34">
        <v>2010</v>
      </c>
      <c r="D12" s="64">
        <f>287321.17+223931.3</f>
        <v>511252.47</v>
      </c>
      <c r="E12" s="65"/>
      <c r="F12" s="65"/>
      <c r="G12" s="65"/>
      <c r="H12" s="65"/>
      <c r="I12" s="34"/>
      <c r="J12" s="34"/>
      <c r="K12" s="63"/>
    </row>
    <row r="13" spans="1:11" ht="16.5" customHeight="1">
      <c r="A13" s="34"/>
      <c r="B13" s="34"/>
      <c r="C13" s="34" t="s">
        <v>88</v>
      </c>
      <c r="D13" s="65"/>
      <c r="E13" s="64">
        <f>SUM(E14:E18)</f>
        <v>511252.47</v>
      </c>
      <c r="F13" s="64">
        <f>SUM(F14:F18)</f>
        <v>511252.47</v>
      </c>
      <c r="G13" s="64">
        <f>SUM(G14:G18)</f>
        <v>8482</v>
      </c>
      <c r="H13" s="64">
        <f>SUM(H14:H18)</f>
        <v>1496.71</v>
      </c>
      <c r="I13" s="64">
        <f>SUM(I14:I18)</f>
        <v>0</v>
      </c>
      <c r="J13" s="64">
        <f>SUM(J14:J18)</f>
        <v>0</v>
      </c>
      <c r="K13" s="63"/>
    </row>
    <row r="14" spans="1:11" ht="16.5" customHeight="1">
      <c r="A14" s="34"/>
      <c r="B14" s="34"/>
      <c r="C14" s="34">
        <v>4110</v>
      </c>
      <c r="D14" s="65"/>
      <c r="E14" s="65">
        <f>SUM(F14,J14)</f>
        <v>1288.9</v>
      </c>
      <c r="F14" s="65">
        <f>SUM(G14:I14)</f>
        <v>1288.9</v>
      </c>
      <c r="G14" s="65"/>
      <c r="H14" s="65">
        <f>721.52+567.38</f>
        <v>1288.9</v>
      </c>
      <c r="I14" s="34"/>
      <c r="J14" s="34"/>
      <c r="K14" s="63"/>
    </row>
    <row r="15" spans="1:11" ht="16.5" customHeight="1">
      <c r="A15" s="34"/>
      <c r="B15" s="34"/>
      <c r="C15" s="34">
        <v>4120</v>
      </c>
      <c r="D15" s="65"/>
      <c r="E15" s="65">
        <f>SUM(F15,J15)</f>
        <v>207.81</v>
      </c>
      <c r="F15" s="65">
        <f>SUM(G15:I15)</f>
        <v>207.81</v>
      </c>
      <c r="G15" s="65"/>
      <c r="H15" s="65">
        <f>116.38+91.43</f>
        <v>207.81</v>
      </c>
      <c r="I15" s="34"/>
      <c r="J15" s="34"/>
      <c r="K15" s="63"/>
    </row>
    <row r="16" spans="1:11" ht="16.5" customHeight="1">
      <c r="A16" s="34"/>
      <c r="B16" s="34"/>
      <c r="C16" s="34">
        <v>4170</v>
      </c>
      <c r="D16" s="65"/>
      <c r="E16" s="65">
        <f>SUM(F16,J16)</f>
        <v>8482</v>
      </c>
      <c r="F16" s="65">
        <f>SUM(G16:I16)</f>
        <v>8482</v>
      </c>
      <c r="G16" s="65">
        <f>4750+3732</f>
        <v>8482</v>
      </c>
      <c r="H16" s="65"/>
      <c r="I16" s="34"/>
      <c r="J16" s="34"/>
      <c r="K16" s="63"/>
    </row>
    <row r="17" spans="1:11" ht="16.5" customHeight="1">
      <c r="A17" s="34"/>
      <c r="B17" s="34"/>
      <c r="C17" s="34">
        <v>4210</v>
      </c>
      <c r="D17" s="65"/>
      <c r="E17" s="65">
        <f>SUM(F17,J17)</f>
        <v>45.85</v>
      </c>
      <c r="F17" s="65">
        <v>45.85</v>
      </c>
      <c r="G17" s="65"/>
      <c r="H17" s="65"/>
      <c r="I17" s="34"/>
      <c r="J17" s="34"/>
      <c r="K17" s="63"/>
    </row>
    <row r="18" spans="1:11" ht="16.5" customHeight="1">
      <c r="A18" s="34"/>
      <c r="B18" s="34"/>
      <c r="C18" s="34">
        <v>4430</v>
      </c>
      <c r="D18" s="65"/>
      <c r="E18" s="65">
        <f>SUM(F18,J18)</f>
        <v>501227.91</v>
      </c>
      <c r="F18" s="65">
        <f>281687.42+219540.49</f>
        <v>501227.91</v>
      </c>
      <c r="G18" s="65"/>
      <c r="H18" s="65"/>
      <c r="I18" s="34"/>
      <c r="J18" s="34"/>
      <c r="K18" s="63"/>
    </row>
    <row r="19" spans="1:11" ht="16.5" customHeight="1">
      <c r="A19" s="34">
        <v>750</v>
      </c>
      <c r="B19" s="34">
        <v>75011</v>
      </c>
      <c r="C19" s="34">
        <v>2010</v>
      </c>
      <c r="D19" s="64">
        <v>193085</v>
      </c>
      <c r="E19" s="65"/>
      <c r="F19" s="65"/>
      <c r="G19" s="65"/>
      <c r="H19" s="65"/>
      <c r="I19" s="65"/>
      <c r="J19" s="36"/>
      <c r="K19" s="63"/>
    </row>
    <row r="20" spans="1:11" ht="16.5" customHeight="1">
      <c r="A20" s="34"/>
      <c r="B20" s="34"/>
      <c r="C20" s="34" t="s">
        <v>88</v>
      </c>
      <c r="D20" s="65"/>
      <c r="E20" s="64">
        <f>SUM(E21:E24)</f>
        <v>193085</v>
      </c>
      <c r="F20" s="64">
        <f>SUM(F21:F24)</f>
        <v>193085</v>
      </c>
      <c r="G20" s="64">
        <f>SUM(G21:G24)</f>
        <v>162000</v>
      </c>
      <c r="H20" s="64">
        <f>SUM(H21:H24)</f>
        <v>31085</v>
      </c>
      <c r="I20" s="64">
        <f>SUM(I21:I24)</f>
        <v>0</v>
      </c>
      <c r="J20" s="64">
        <f>SUM(J21:J24)</f>
        <v>0</v>
      </c>
      <c r="K20" s="63"/>
    </row>
    <row r="21" spans="1:11" ht="16.5" customHeight="1">
      <c r="A21" s="34"/>
      <c r="B21" s="34"/>
      <c r="C21" s="34">
        <v>4010</v>
      </c>
      <c r="D21" s="65"/>
      <c r="E21" s="65">
        <f>SUM(F21,J21)</f>
        <v>150000</v>
      </c>
      <c r="F21" s="65">
        <f>SUM(G21:I21)</f>
        <v>150000</v>
      </c>
      <c r="G21" s="65">
        <v>150000</v>
      </c>
      <c r="H21" s="65"/>
      <c r="I21" s="65"/>
      <c r="J21" s="36"/>
      <c r="K21" s="63"/>
    </row>
    <row r="22" spans="1:11" ht="16.5" customHeight="1">
      <c r="A22" s="34"/>
      <c r="B22" s="34"/>
      <c r="C22" s="34">
        <v>4040</v>
      </c>
      <c r="D22" s="65"/>
      <c r="E22" s="65">
        <f>SUM(F22,J22)</f>
        <v>12000</v>
      </c>
      <c r="F22" s="65">
        <f>SUM(G22:I22)</f>
        <v>12000</v>
      </c>
      <c r="G22" s="65">
        <v>12000</v>
      </c>
      <c r="H22" s="65"/>
      <c r="I22" s="65"/>
      <c r="J22" s="36"/>
      <c r="K22" s="63"/>
    </row>
    <row r="23" spans="1:11" ht="16.5" customHeight="1">
      <c r="A23" s="34"/>
      <c r="B23" s="34"/>
      <c r="C23" s="34">
        <v>4110</v>
      </c>
      <c r="D23" s="65"/>
      <c r="E23" s="65">
        <f>SUM(F23,J23)</f>
        <v>28000</v>
      </c>
      <c r="F23" s="65">
        <f>SUM(G23:I23)</f>
        <v>28000</v>
      </c>
      <c r="G23" s="65"/>
      <c r="H23" s="65">
        <v>28000</v>
      </c>
      <c r="I23" s="65"/>
      <c r="J23" s="36"/>
      <c r="K23" s="63"/>
    </row>
    <row r="24" spans="1:11" ht="16.5" customHeight="1">
      <c r="A24" s="34"/>
      <c r="B24" s="34"/>
      <c r="C24" s="34">
        <v>4120</v>
      </c>
      <c r="D24" s="65"/>
      <c r="E24" s="65">
        <f>SUM(F24,J24)</f>
        <v>3085</v>
      </c>
      <c r="F24" s="65">
        <f>SUM(G24:I24)</f>
        <v>3085</v>
      </c>
      <c r="G24" s="65"/>
      <c r="H24" s="65">
        <v>3085</v>
      </c>
      <c r="I24" s="65"/>
      <c r="J24" s="36"/>
      <c r="K24" s="63"/>
    </row>
    <row r="25" spans="1:11" ht="16.5" customHeight="1">
      <c r="A25" s="34">
        <v>750</v>
      </c>
      <c r="B25" s="34">
        <v>75056</v>
      </c>
      <c r="C25" s="34">
        <v>2010</v>
      </c>
      <c r="D25" s="64">
        <f>16474+13977</f>
        <v>30451</v>
      </c>
      <c r="E25" s="65"/>
      <c r="F25" s="65"/>
      <c r="G25" s="65"/>
      <c r="H25" s="65"/>
      <c r="I25" s="65"/>
      <c r="J25" s="36"/>
      <c r="K25" s="63"/>
    </row>
    <row r="26" spans="1:11" ht="16.5" customHeight="1">
      <c r="A26" s="34"/>
      <c r="B26" s="34"/>
      <c r="C26" s="34" t="s">
        <v>88</v>
      </c>
      <c r="D26" s="65"/>
      <c r="E26" s="64">
        <f>SUM(E27:E32)</f>
        <v>30451</v>
      </c>
      <c r="F26" s="64">
        <f>SUM(F27:F32)</f>
        <v>30451</v>
      </c>
      <c r="G26" s="64">
        <f>SUM(G27:G32)</f>
        <v>3880</v>
      </c>
      <c r="H26" s="64">
        <f>SUM(H27:H32)</f>
        <v>684.4399999999998</v>
      </c>
      <c r="I26" s="64">
        <f>SUM(I27:I32)</f>
        <v>0</v>
      </c>
      <c r="J26" s="64">
        <f>SUM(J27:J32)</f>
        <v>0</v>
      </c>
      <c r="K26" s="63"/>
    </row>
    <row r="27" spans="1:11" ht="16.5" customHeight="1">
      <c r="A27" s="34"/>
      <c r="B27" s="34"/>
      <c r="C27" s="34">
        <v>3020</v>
      </c>
      <c r="D27" s="65"/>
      <c r="E27" s="65">
        <f>SUM(F27,J27)</f>
        <v>25086.56</v>
      </c>
      <c r="F27" s="65">
        <f>8000+17086.56</f>
        <v>25086.56</v>
      </c>
      <c r="G27" s="65"/>
      <c r="H27" s="64"/>
      <c r="I27" s="65"/>
      <c r="J27" s="36"/>
      <c r="K27" s="63"/>
    </row>
    <row r="28" spans="1:11" ht="16.5" customHeight="1">
      <c r="A28" s="34"/>
      <c r="B28" s="34"/>
      <c r="C28" s="34">
        <v>4110</v>
      </c>
      <c r="D28" s="65"/>
      <c r="E28" s="65">
        <f>SUM(F28,J28)</f>
        <v>589.3699999999999</v>
      </c>
      <c r="F28" s="65">
        <f>SUM(G28:I28)</f>
        <v>589.3699999999999</v>
      </c>
      <c r="G28" s="65"/>
      <c r="H28" s="65">
        <f>2200-1610.63</f>
        <v>589.3699999999999</v>
      </c>
      <c r="I28" s="65"/>
      <c r="J28" s="36"/>
      <c r="K28" s="63"/>
    </row>
    <row r="29" spans="1:11" ht="16.5" customHeight="1">
      <c r="A29" s="34"/>
      <c r="B29" s="34"/>
      <c r="C29" s="34">
        <v>4120</v>
      </c>
      <c r="D29" s="65"/>
      <c r="E29" s="65">
        <f>SUM(F29,J29)</f>
        <v>95.07</v>
      </c>
      <c r="F29" s="65">
        <f>SUM(G29:I29)</f>
        <v>95.07</v>
      </c>
      <c r="G29" s="65"/>
      <c r="H29" s="65">
        <f>474-378.93</f>
        <v>95.07</v>
      </c>
      <c r="I29" s="65"/>
      <c r="J29" s="36"/>
      <c r="K29" s="63"/>
    </row>
    <row r="30" spans="1:11" ht="16.5" customHeight="1">
      <c r="A30" s="34"/>
      <c r="B30" s="34"/>
      <c r="C30" s="34">
        <v>4170</v>
      </c>
      <c r="D30" s="65"/>
      <c r="E30" s="65">
        <f>SUM(F30,J30)</f>
        <v>3880</v>
      </c>
      <c r="F30" s="65">
        <f>SUM(G30:I30)</f>
        <v>3880</v>
      </c>
      <c r="G30" s="65">
        <f>13000-8000-1120</f>
        <v>3880</v>
      </c>
      <c r="H30" s="65"/>
      <c r="I30" s="65"/>
      <c r="J30" s="36"/>
      <c r="K30" s="63"/>
    </row>
    <row r="31" spans="1:11" ht="16.5" customHeight="1">
      <c r="A31" s="34"/>
      <c r="B31" s="34"/>
      <c r="C31" s="34">
        <v>4210</v>
      </c>
      <c r="D31" s="65"/>
      <c r="E31" s="65">
        <f>SUM(F31,J31)</f>
        <v>484.5</v>
      </c>
      <c r="F31" s="65">
        <f>400+84.5</f>
        <v>484.5</v>
      </c>
      <c r="G31" s="65"/>
      <c r="H31" s="65"/>
      <c r="I31" s="65"/>
      <c r="J31" s="36"/>
      <c r="K31" s="63"/>
    </row>
    <row r="32" spans="1:11" ht="16.5" customHeight="1">
      <c r="A32" s="34"/>
      <c r="B32" s="34"/>
      <c r="C32" s="34">
        <v>4410</v>
      </c>
      <c r="D32" s="65"/>
      <c r="E32" s="65">
        <f>SUM(F32,J32)</f>
        <v>315.5</v>
      </c>
      <c r="F32" s="65">
        <f>400-84.5</f>
        <v>315.5</v>
      </c>
      <c r="G32" s="65"/>
      <c r="H32" s="65"/>
      <c r="I32" s="65"/>
      <c r="J32" s="36"/>
      <c r="K32" s="63"/>
    </row>
    <row r="33" spans="1:11" ht="16.5" customHeight="1">
      <c r="A33" s="34">
        <v>751</v>
      </c>
      <c r="B33" s="34">
        <v>75101</v>
      </c>
      <c r="C33" s="34">
        <v>2010</v>
      </c>
      <c r="D33" s="64">
        <v>3300</v>
      </c>
      <c r="E33" s="65"/>
      <c r="F33" s="65"/>
      <c r="G33" s="65"/>
      <c r="H33" s="65"/>
      <c r="I33" s="65"/>
      <c r="J33" s="36"/>
      <c r="K33" s="63"/>
    </row>
    <row r="34" spans="1:11" ht="16.5" customHeight="1">
      <c r="A34" s="34"/>
      <c r="B34" s="34"/>
      <c r="C34" s="34" t="s">
        <v>88</v>
      </c>
      <c r="D34" s="65"/>
      <c r="E34" s="64">
        <f>SUM(E35:E39)</f>
        <v>3300</v>
      </c>
      <c r="F34" s="64">
        <f>SUM(F35:F39)</f>
        <v>3300</v>
      </c>
      <c r="G34" s="64">
        <f>SUM(G35:G39)</f>
        <v>1200</v>
      </c>
      <c r="H34" s="64">
        <f>SUM(H35:H39)</f>
        <v>219</v>
      </c>
      <c r="I34" s="64">
        <f>SUM(I35:I39)</f>
        <v>0</v>
      </c>
      <c r="J34" s="64">
        <f>SUM(J35:J39)</f>
        <v>0</v>
      </c>
      <c r="K34" s="63"/>
    </row>
    <row r="35" spans="1:11" ht="16.5" customHeight="1">
      <c r="A35" s="34"/>
      <c r="B35" s="34"/>
      <c r="C35" s="34">
        <v>4010</v>
      </c>
      <c r="D35" s="65"/>
      <c r="E35" s="65">
        <f>SUM(F35,J35)</f>
        <v>1200</v>
      </c>
      <c r="F35" s="65">
        <f>SUM(G35:I35)</f>
        <v>1200</v>
      </c>
      <c r="G35" s="65">
        <v>1200</v>
      </c>
      <c r="H35" s="65"/>
      <c r="I35" s="65"/>
      <c r="J35" s="36"/>
      <c r="K35" s="63"/>
    </row>
    <row r="36" spans="1:11" ht="16.5" customHeight="1">
      <c r="A36" s="34"/>
      <c r="B36" s="34"/>
      <c r="C36" s="34">
        <v>4110</v>
      </c>
      <c r="D36" s="65"/>
      <c r="E36" s="65">
        <f>SUM(F36,J36)</f>
        <v>184</v>
      </c>
      <c r="F36" s="65">
        <f>SUM(G36:I36)</f>
        <v>184</v>
      </c>
      <c r="G36" s="65"/>
      <c r="H36" s="65">
        <v>184</v>
      </c>
      <c r="I36" s="65"/>
      <c r="J36" s="36"/>
      <c r="K36" s="63"/>
    </row>
    <row r="37" spans="1:11" ht="16.5" customHeight="1">
      <c r="A37" s="34"/>
      <c r="B37" s="34"/>
      <c r="C37" s="34">
        <v>4120</v>
      </c>
      <c r="D37" s="65"/>
      <c r="E37" s="65">
        <f>SUM(F37,J37)</f>
        <v>35</v>
      </c>
      <c r="F37" s="65">
        <f>SUM(G37:I37)</f>
        <v>35</v>
      </c>
      <c r="G37" s="65"/>
      <c r="H37" s="65">
        <v>35</v>
      </c>
      <c r="I37" s="65"/>
      <c r="J37" s="36"/>
      <c r="K37" s="63"/>
    </row>
    <row r="38" spans="1:11" ht="16.5" customHeight="1">
      <c r="A38" s="34"/>
      <c r="B38" s="34"/>
      <c r="C38" s="34">
        <v>4210</v>
      </c>
      <c r="D38" s="65"/>
      <c r="E38" s="65">
        <f>SUM(F38,J38)</f>
        <v>1081</v>
      </c>
      <c r="F38" s="65">
        <v>1081</v>
      </c>
      <c r="G38" s="65"/>
      <c r="H38" s="65"/>
      <c r="I38" s="65"/>
      <c r="J38" s="36"/>
      <c r="K38" s="63"/>
    </row>
    <row r="39" spans="1:11" ht="16.5" customHeight="1">
      <c r="A39" s="34"/>
      <c r="B39" s="34"/>
      <c r="C39" s="34">
        <v>4370</v>
      </c>
      <c r="D39" s="65"/>
      <c r="E39" s="65">
        <f>SUM(F39,J39)</f>
        <v>800</v>
      </c>
      <c r="F39" s="65">
        <v>800</v>
      </c>
      <c r="G39" s="65"/>
      <c r="H39" s="65"/>
      <c r="I39" s="65"/>
      <c r="J39" s="36"/>
      <c r="K39" s="63"/>
    </row>
    <row r="40" spans="1:11" ht="16.5" customHeight="1">
      <c r="A40" s="34"/>
      <c r="B40" s="34">
        <v>75108</v>
      </c>
      <c r="C40" s="34">
        <v>2010</v>
      </c>
      <c r="D40" s="64">
        <f>19236+23040</f>
        <v>42276</v>
      </c>
      <c r="E40" s="65"/>
      <c r="F40" s="65"/>
      <c r="G40" s="65"/>
      <c r="H40" s="65"/>
      <c r="I40" s="65"/>
      <c r="J40" s="36"/>
      <c r="K40" s="63"/>
    </row>
    <row r="41" spans="1:11" ht="16.5" customHeight="1">
      <c r="A41" s="34"/>
      <c r="B41" s="34"/>
      <c r="C41" s="34" t="s">
        <v>88</v>
      </c>
      <c r="D41" s="65"/>
      <c r="E41" s="64">
        <f>SUM(E42:E49)</f>
        <v>42276</v>
      </c>
      <c r="F41" s="64">
        <f>SUM(F42:F49)</f>
        <v>42276</v>
      </c>
      <c r="G41" s="64">
        <f>SUM(G42:G49)</f>
        <v>14462</v>
      </c>
      <c r="H41" s="64">
        <f>SUM(H42:H49)</f>
        <v>1689</v>
      </c>
      <c r="I41" s="64">
        <f>SUM(I42:I49)</f>
        <v>0</v>
      </c>
      <c r="J41" s="64">
        <f>SUM(J42:J49)</f>
        <v>0</v>
      </c>
      <c r="K41" s="63"/>
    </row>
    <row r="42" spans="1:11" ht="16.5" customHeight="1">
      <c r="A42" s="34"/>
      <c r="B42" s="34"/>
      <c r="C42" s="34">
        <v>3030</v>
      </c>
      <c r="D42" s="65"/>
      <c r="E42" s="65">
        <f>SUM(F42,J42)</f>
        <v>23040</v>
      </c>
      <c r="F42" s="65">
        <v>23040</v>
      </c>
      <c r="G42" s="65"/>
      <c r="H42" s="65"/>
      <c r="I42" s="65"/>
      <c r="J42" s="65"/>
      <c r="K42" s="63"/>
    </row>
    <row r="43" spans="1:11" ht="16.5" customHeight="1">
      <c r="A43" s="34"/>
      <c r="B43" s="34"/>
      <c r="C43" s="34">
        <v>4110</v>
      </c>
      <c r="D43" s="65"/>
      <c r="E43" s="65">
        <f>SUM(F43,J43)</f>
        <v>1487</v>
      </c>
      <c r="F43" s="65">
        <f>SUM(G43:I43)</f>
        <v>1487</v>
      </c>
      <c r="G43" s="65"/>
      <c r="H43" s="65">
        <f>1789-302</f>
        <v>1487</v>
      </c>
      <c r="I43" s="5"/>
      <c r="J43" s="36"/>
      <c r="K43" s="63"/>
    </row>
    <row r="44" spans="1:11" ht="16.5" customHeight="1">
      <c r="A44" s="34"/>
      <c r="B44" s="34"/>
      <c r="C44" s="34">
        <v>4120</v>
      </c>
      <c r="D44" s="65"/>
      <c r="E44" s="65">
        <f>SUM(F44,J44)</f>
        <v>202</v>
      </c>
      <c r="F44" s="65">
        <f>SUM(G44:I44)</f>
        <v>202</v>
      </c>
      <c r="G44" s="65"/>
      <c r="H44" s="65">
        <f>289-87</f>
        <v>202</v>
      </c>
      <c r="I44" s="65"/>
      <c r="J44" s="36"/>
      <c r="K44" s="63"/>
    </row>
    <row r="45" spans="1:11" ht="16.5" customHeight="1">
      <c r="A45" s="34"/>
      <c r="B45" s="34"/>
      <c r="C45" s="34">
        <v>4170</v>
      </c>
      <c r="D45" s="65"/>
      <c r="E45" s="65">
        <f>SUM(F45,J45)</f>
        <v>14462</v>
      </c>
      <c r="F45" s="65">
        <f>SUM(G45:I45)</f>
        <v>14462</v>
      </c>
      <c r="G45" s="65">
        <f>11778+2684</f>
        <v>14462</v>
      </c>
      <c r="H45" s="65"/>
      <c r="I45" s="65"/>
      <c r="J45" s="36"/>
      <c r="K45" s="63"/>
    </row>
    <row r="46" spans="1:11" ht="16.5" customHeight="1">
      <c r="A46" s="34"/>
      <c r="B46" s="34"/>
      <c r="C46" s="34">
        <v>4210</v>
      </c>
      <c r="D46" s="65"/>
      <c r="E46" s="65">
        <f>SUM(F46,J46)</f>
        <v>1757</v>
      </c>
      <c r="F46" s="65">
        <f>3380-1623</f>
        <v>1757</v>
      </c>
      <c r="G46" s="65"/>
      <c r="H46" s="65"/>
      <c r="I46" s="65"/>
      <c r="J46" s="65"/>
      <c r="K46" s="63"/>
    </row>
    <row r="47" spans="1:11" ht="16.5" customHeight="1">
      <c r="A47" s="34"/>
      <c r="B47" s="34"/>
      <c r="C47" s="34">
        <v>4300</v>
      </c>
      <c r="D47" s="65"/>
      <c r="E47" s="65">
        <f>SUM(F47,J47)</f>
        <v>864</v>
      </c>
      <c r="F47" s="65">
        <f>2000-1136</f>
        <v>864</v>
      </c>
      <c r="G47" s="65"/>
      <c r="H47" s="65"/>
      <c r="I47" s="65"/>
      <c r="J47" s="65"/>
      <c r="K47" s="63"/>
    </row>
    <row r="48" spans="1:11" ht="16.5" customHeight="1">
      <c r="A48" s="34"/>
      <c r="B48" s="34"/>
      <c r="C48" s="34">
        <v>4360</v>
      </c>
      <c r="D48" s="65"/>
      <c r="E48" s="65">
        <f>SUM(F48,J48)</f>
        <v>100</v>
      </c>
      <c r="F48" s="65">
        <v>100</v>
      </c>
      <c r="G48" s="65"/>
      <c r="H48" s="65"/>
      <c r="I48" s="65"/>
      <c r="J48" s="65"/>
      <c r="K48" s="63"/>
    </row>
    <row r="49" spans="1:11" ht="16.5" customHeight="1">
      <c r="A49" s="34"/>
      <c r="B49" s="34"/>
      <c r="C49" s="34">
        <v>4410</v>
      </c>
      <c r="D49" s="65"/>
      <c r="E49" s="65">
        <f>SUM(F49,J49)</f>
        <v>364</v>
      </c>
      <c r="F49" s="65">
        <v>364</v>
      </c>
      <c r="G49" s="65"/>
      <c r="H49" s="65"/>
      <c r="I49" s="65"/>
      <c r="J49" s="65"/>
      <c r="K49" s="63"/>
    </row>
    <row r="50" spans="1:11" ht="16.5" customHeight="1">
      <c r="A50" s="34"/>
      <c r="B50" s="34">
        <v>75109</v>
      </c>
      <c r="C50" s="34">
        <v>2010</v>
      </c>
      <c r="D50" s="64">
        <v>250</v>
      </c>
      <c r="E50" s="65"/>
      <c r="F50" s="65"/>
      <c r="G50" s="65"/>
      <c r="H50" s="65"/>
      <c r="I50" s="65"/>
      <c r="J50" s="36"/>
      <c r="K50" s="63"/>
    </row>
    <row r="51" spans="1:11" ht="16.5" customHeight="1">
      <c r="A51" s="34"/>
      <c r="B51" s="34"/>
      <c r="C51" s="34" t="s">
        <v>88</v>
      </c>
      <c r="D51" s="64"/>
      <c r="E51" s="64">
        <f>SUM(E52)</f>
        <v>250</v>
      </c>
      <c r="F51" s="64">
        <f>SUM(F52)</f>
        <v>250</v>
      </c>
      <c r="G51" s="64">
        <f>SUM(G52)</f>
        <v>0</v>
      </c>
      <c r="H51" s="64">
        <f>SUM(H52)</f>
        <v>0</v>
      </c>
      <c r="I51" s="64">
        <f>SUM(I52)</f>
        <v>250</v>
      </c>
      <c r="J51" s="64">
        <f>SUM(J52)</f>
        <v>0</v>
      </c>
      <c r="K51" s="63"/>
    </row>
    <row r="52" spans="1:11" ht="16.5" customHeight="1">
      <c r="A52" s="34"/>
      <c r="B52" s="34"/>
      <c r="C52" s="34">
        <v>4300</v>
      </c>
      <c r="D52" s="65"/>
      <c r="E52" s="65">
        <f>SUM(F52,J52)</f>
        <v>250</v>
      </c>
      <c r="F52" s="65">
        <f>SUM(G52:I52)</f>
        <v>250</v>
      </c>
      <c r="G52" s="65"/>
      <c r="H52" s="65"/>
      <c r="I52" s="65">
        <v>250</v>
      </c>
      <c r="J52" s="36"/>
      <c r="K52" s="63"/>
    </row>
    <row r="53" spans="1:11" ht="16.5" customHeight="1">
      <c r="A53" s="34">
        <v>852</v>
      </c>
      <c r="B53" s="34">
        <v>85212</v>
      </c>
      <c r="C53" s="34">
        <v>2010</v>
      </c>
      <c r="D53" s="64">
        <f>7591581-26617-73000+552827-113703</f>
        <v>7931088</v>
      </c>
      <c r="E53" s="65"/>
      <c r="F53" s="65"/>
      <c r="G53" s="65"/>
      <c r="H53" s="65"/>
      <c r="I53" s="65"/>
      <c r="J53" s="36"/>
      <c r="K53" s="63"/>
    </row>
    <row r="54" spans="1:11" ht="16.5" customHeight="1">
      <c r="A54" s="34"/>
      <c r="B54" s="34"/>
      <c r="C54" s="34" t="s">
        <v>88</v>
      </c>
      <c r="D54" s="65"/>
      <c r="E54" s="64">
        <f>SUM(E55:E71)</f>
        <v>7931088</v>
      </c>
      <c r="F54" s="64">
        <f>SUM(F55:F71)</f>
        <v>7931088</v>
      </c>
      <c r="G54" s="64">
        <f>SUM(G55:G71)</f>
        <v>131000</v>
      </c>
      <c r="H54" s="64">
        <f>SUM(H55:H71)</f>
        <v>168123</v>
      </c>
      <c r="I54" s="64">
        <f>SUM(I55:I71)</f>
        <v>7541948</v>
      </c>
      <c r="J54" s="64">
        <f>SUM(J55:J71)</f>
        <v>0</v>
      </c>
      <c r="K54" s="63"/>
    </row>
    <row r="55" spans="1:11" ht="16.5" customHeight="1">
      <c r="A55" s="34"/>
      <c r="B55" s="34"/>
      <c r="C55" s="34">
        <v>3020</v>
      </c>
      <c r="D55" s="65"/>
      <c r="E55" s="65">
        <f>SUM(F55,J55)</f>
        <v>1000</v>
      </c>
      <c r="F55" s="65">
        <v>1000</v>
      </c>
      <c r="G55" s="65"/>
      <c r="H55" s="65"/>
      <c r="I55" s="65"/>
      <c r="J55" s="36"/>
      <c r="K55" s="63"/>
    </row>
    <row r="56" spans="1:11" ht="16.5" customHeight="1">
      <c r="A56" s="34"/>
      <c r="B56" s="34"/>
      <c r="C56" s="34">
        <v>3110</v>
      </c>
      <c r="D56" s="65"/>
      <c r="E56" s="65">
        <f>SUM(F56,J56)</f>
        <v>7541948</v>
      </c>
      <c r="F56" s="65">
        <f>SUM(G56:I56)</f>
        <v>7541948</v>
      </c>
      <c r="G56" s="65"/>
      <c r="H56" s="65"/>
      <c r="I56" s="65">
        <f>7353791-112727-26617-73000+514204-113703</f>
        <v>7541948</v>
      </c>
      <c r="J56" s="36"/>
      <c r="K56" s="63"/>
    </row>
    <row r="57" spans="1:11" ht="16.5" customHeight="1">
      <c r="A57" s="34"/>
      <c r="B57" s="34"/>
      <c r="C57" s="34">
        <v>4010</v>
      </c>
      <c r="D57" s="65"/>
      <c r="E57" s="65">
        <f>SUM(F57,J57)</f>
        <v>122000</v>
      </c>
      <c r="F57" s="65">
        <f>SUM(G57:I57)</f>
        <v>122000</v>
      </c>
      <c r="G57" s="65">
        <v>122000</v>
      </c>
      <c r="H57" s="65"/>
      <c r="I57" s="65"/>
      <c r="J57" s="36"/>
      <c r="K57" s="63"/>
    </row>
    <row r="58" spans="1:11" ht="16.5" customHeight="1">
      <c r="A58" s="34"/>
      <c r="B58" s="34"/>
      <c r="C58" s="34">
        <v>4040</v>
      </c>
      <c r="D58" s="65"/>
      <c r="E58" s="65">
        <f>SUM(F58,J58)</f>
        <v>9000</v>
      </c>
      <c r="F58" s="65">
        <f>SUM(G58:I58)</f>
        <v>9000</v>
      </c>
      <c r="G58" s="65">
        <v>9000</v>
      </c>
      <c r="H58" s="65"/>
      <c r="I58" s="65"/>
      <c r="J58" s="36"/>
      <c r="K58" s="63"/>
    </row>
    <row r="59" spans="1:11" ht="16.5" customHeight="1">
      <c r="A59" s="34"/>
      <c r="B59" s="34"/>
      <c r="C59" s="34">
        <v>4110</v>
      </c>
      <c r="D59" s="65"/>
      <c r="E59" s="65">
        <f>SUM(F59,J59)</f>
        <v>164623</v>
      </c>
      <c r="F59" s="65">
        <f>SUM(G59:I59)</f>
        <v>164623</v>
      </c>
      <c r="G59" s="65"/>
      <c r="H59" s="65">
        <f>126000+38623</f>
        <v>164623</v>
      </c>
      <c r="I59" s="65"/>
      <c r="J59" s="36"/>
      <c r="K59" s="63"/>
    </row>
    <row r="60" spans="1:11" ht="16.5" customHeight="1">
      <c r="A60" s="34"/>
      <c r="B60" s="34"/>
      <c r="C60" s="34">
        <v>4120</v>
      </c>
      <c r="D60" s="65"/>
      <c r="E60" s="65">
        <f>SUM(F60,J60)</f>
        <v>3500</v>
      </c>
      <c r="F60" s="65">
        <f>SUM(G60:I60)</f>
        <v>3500</v>
      </c>
      <c r="G60" s="65"/>
      <c r="H60" s="65">
        <v>3500</v>
      </c>
      <c r="I60" s="65"/>
      <c r="J60" s="36"/>
      <c r="K60" s="63"/>
    </row>
    <row r="61" spans="1:11" ht="16.5" customHeight="1">
      <c r="A61" s="34"/>
      <c r="B61" s="34"/>
      <c r="C61" s="34">
        <v>4210</v>
      </c>
      <c r="D61" s="65"/>
      <c r="E61" s="65">
        <f>SUM(F61,J61)</f>
        <v>35000</v>
      </c>
      <c r="F61" s="65">
        <v>35000</v>
      </c>
      <c r="G61" s="65"/>
      <c r="H61" s="65"/>
      <c r="I61" s="65"/>
      <c r="J61" s="36"/>
      <c r="K61" s="63"/>
    </row>
    <row r="62" spans="1:11" ht="16.5" customHeight="1">
      <c r="A62" s="34"/>
      <c r="B62" s="34"/>
      <c r="C62" s="34">
        <v>4260</v>
      </c>
      <c r="D62" s="65"/>
      <c r="E62" s="65">
        <f>SUM(F62,J62)</f>
        <v>2300</v>
      </c>
      <c r="F62" s="65">
        <v>2300</v>
      </c>
      <c r="G62" s="65"/>
      <c r="H62" s="65"/>
      <c r="I62" s="65"/>
      <c r="J62" s="36"/>
      <c r="K62" s="63"/>
    </row>
    <row r="63" spans="1:11" ht="16.5" customHeight="1">
      <c r="A63" s="34"/>
      <c r="B63" s="34"/>
      <c r="C63" s="34">
        <v>4270</v>
      </c>
      <c r="D63" s="65"/>
      <c r="E63" s="65">
        <f>SUM(F63,J63)</f>
        <v>2000</v>
      </c>
      <c r="F63" s="65">
        <v>2000</v>
      </c>
      <c r="G63" s="65"/>
      <c r="H63" s="65"/>
      <c r="I63" s="65"/>
      <c r="J63" s="36"/>
      <c r="K63" s="63"/>
    </row>
    <row r="64" spans="1:11" ht="16.5" customHeight="1">
      <c r="A64" s="34"/>
      <c r="B64" s="34"/>
      <c r="C64" s="34">
        <v>4280</v>
      </c>
      <c r="D64" s="65"/>
      <c r="E64" s="65">
        <f>SUM(F64,J64)</f>
        <v>500</v>
      </c>
      <c r="F64" s="65">
        <v>500</v>
      </c>
      <c r="G64" s="65"/>
      <c r="H64" s="65"/>
      <c r="I64" s="65"/>
      <c r="J64" s="36"/>
      <c r="K64" s="63"/>
    </row>
    <row r="65" spans="1:11" ht="16.5" customHeight="1">
      <c r="A65" s="34"/>
      <c r="B65" s="34"/>
      <c r="C65" s="34">
        <v>4300</v>
      </c>
      <c r="D65" s="65"/>
      <c r="E65" s="65">
        <f>SUM(F65,J65)</f>
        <v>35000</v>
      </c>
      <c r="F65" s="65">
        <v>35000</v>
      </c>
      <c r="G65" s="65"/>
      <c r="H65" s="65"/>
      <c r="I65" s="65"/>
      <c r="J65" s="36"/>
      <c r="K65" s="63"/>
    </row>
    <row r="66" spans="1:11" ht="16.5" customHeight="1">
      <c r="A66" s="34"/>
      <c r="B66" s="34"/>
      <c r="C66" s="34">
        <v>4350</v>
      </c>
      <c r="D66" s="65"/>
      <c r="E66" s="65">
        <f>SUM(F66,J66)</f>
        <v>417</v>
      </c>
      <c r="F66" s="65">
        <v>417</v>
      </c>
      <c r="G66" s="65"/>
      <c r="H66" s="65"/>
      <c r="I66" s="65"/>
      <c r="J66" s="36"/>
      <c r="K66" s="63"/>
    </row>
    <row r="67" spans="1:11" ht="16.5" customHeight="1">
      <c r="A67" s="34"/>
      <c r="B67" s="34"/>
      <c r="C67" s="34">
        <v>4370</v>
      </c>
      <c r="D67" s="65"/>
      <c r="E67" s="65">
        <f>SUM(F67,J67)</f>
        <v>1500</v>
      </c>
      <c r="F67" s="65">
        <v>1500</v>
      </c>
      <c r="G67" s="65"/>
      <c r="H67" s="65"/>
      <c r="I67" s="65"/>
      <c r="J67" s="36"/>
      <c r="K67" s="63"/>
    </row>
    <row r="68" spans="1:11" ht="16.5" customHeight="1">
      <c r="A68" s="34"/>
      <c r="B68" s="34"/>
      <c r="C68" s="34">
        <v>4410</v>
      </c>
      <c r="D68" s="65"/>
      <c r="E68" s="65">
        <f>SUM(F68,J68)</f>
        <v>1300</v>
      </c>
      <c r="F68" s="65">
        <v>1300</v>
      </c>
      <c r="G68" s="65"/>
      <c r="H68" s="65"/>
      <c r="I68" s="65"/>
      <c r="J68" s="36"/>
      <c r="K68" s="63"/>
    </row>
    <row r="69" spans="1:11" ht="16.5" customHeight="1">
      <c r="A69" s="34"/>
      <c r="B69" s="34"/>
      <c r="C69" s="34">
        <v>4430</v>
      </c>
      <c r="D69" s="65"/>
      <c r="E69" s="65">
        <f>SUM(F69,J69)</f>
        <v>1500</v>
      </c>
      <c r="F69" s="65">
        <v>1500</v>
      </c>
      <c r="G69" s="65"/>
      <c r="H69" s="65"/>
      <c r="I69" s="65"/>
      <c r="J69" s="36"/>
      <c r="K69" s="63"/>
    </row>
    <row r="70" spans="1:11" ht="16.5" customHeight="1">
      <c r="A70" s="34"/>
      <c r="B70" s="34"/>
      <c r="C70" s="34">
        <v>4440</v>
      </c>
      <c r="D70" s="65"/>
      <c r="E70" s="65">
        <f>SUM(F70,J70)</f>
        <v>6000</v>
      </c>
      <c r="F70" s="65">
        <v>6000</v>
      </c>
      <c r="G70" s="65"/>
      <c r="H70" s="65"/>
      <c r="I70" s="65"/>
      <c r="J70" s="36"/>
      <c r="K70" s="63"/>
    </row>
    <row r="71" spans="1:11" ht="16.5" customHeight="1">
      <c r="A71" s="34"/>
      <c r="B71" s="34"/>
      <c r="C71" s="34">
        <v>4700</v>
      </c>
      <c r="D71" s="65"/>
      <c r="E71" s="65">
        <f>SUM(F71,J71)</f>
        <v>3500</v>
      </c>
      <c r="F71" s="65">
        <v>3500</v>
      </c>
      <c r="G71" s="65"/>
      <c r="H71" s="65"/>
      <c r="I71" s="65"/>
      <c r="J71" s="36"/>
      <c r="K71" s="63"/>
    </row>
    <row r="72" spans="1:11" ht="16.5" customHeight="1">
      <c r="A72" s="34">
        <v>852</v>
      </c>
      <c r="B72" s="34">
        <v>85213</v>
      </c>
      <c r="C72" s="34">
        <v>2010</v>
      </c>
      <c r="D72" s="64">
        <f>15213+1729+5058+4443-328</f>
        <v>26115</v>
      </c>
      <c r="E72" s="65"/>
      <c r="F72" s="65"/>
      <c r="G72" s="65"/>
      <c r="H72" s="65"/>
      <c r="I72" s="65"/>
      <c r="J72" s="36"/>
      <c r="K72" s="63"/>
    </row>
    <row r="73" spans="1:11" ht="16.5" customHeight="1">
      <c r="A73" s="34"/>
      <c r="B73" s="34"/>
      <c r="C73" s="34" t="s">
        <v>88</v>
      </c>
      <c r="D73" s="65"/>
      <c r="E73" s="64">
        <f>SUM(E74)</f>
        <v>26115</v>
      </c>
      <c r="F73" s="64">
        <f>SUM(F74)</f>
        <v>26115</v>
      </c>
      <c r="G73" s="64">
        <f>SUM(G74)</f>
        <v>0</v>
      </c>
      <c r="H73" s="64">
        <f>SUM(H74)</f>
        <v>26115</v>
      </c>
      <c r="I73" s="64">
        <f>SUM(I74)</f>
        <v>0</v>
      </c>
      <c r="J73" s="64">
        <f>SUM(J74)</f>
        <v>0</v>
      </c>
      <c r="K73" s="63"/>
    </row>
    <row r="74" spans="1:11" ht="16.5" customHeight="1">
      <c r="A74" s="34"/>
      <c r="B74" s="34"/>
      <c r="C74" s="34">
        <v>4130</v>
      </c>
      <c r="D74" s="65"/>
      <c r="E74" s="65">
        <f>SUM(F74,J74)</f>
        <v>26115</v>
      </c>
      <c r="F74" s="65">
        <f>SUM(G74:I74)</f>
        <v>26115</v>
      </c>
      <c r="G74" s="65"/>
      <c r="H74" s="65">
        <f>15501-288+1729+5058+4443-328</f>
        <v>26115</v>
      </c>
      <c r="I74" s="65"/>
      <c r="J74" s="36"/>
      <c r="K74" s="63"/>
    </row>
    <row r="75" spans="1:11" ht="16.5" customHeight="1">
      <c r="A75" s="34">
        <v>852</v>
      </c>
      <c r="B75" s="34">
        <v>85295</v>
      </c>
      <c r="C75" s="34">
        <v>2010</v>
      </c>
      <c r="D75" s="64">
        <f>116537+23700-122537</f>
        <v>17700</v>
      </c>
      <c r="E75" s="65"/>
      <c r="F75" s="65"/>
      <c r="G75" s="65"/>
      <c r="H75" s="65"/>
      <c r="I75" s="65"/>
      <c r="J75" s="36"/>
      <c r="K75" s="63"/>
    </row>
    <row r="76" spans="1:11" ht="16.5" customHeight="1">
      <c r="A76" s="34"/>
      <c r="B76" s="34"/>
      <c r="C76" s="34" t="s">
        <v>88</v>
      </c>
      <c r="D76" s="65"/>
      <c r="E76" s="64">
        <f>SUM(E77)</f>
        <v>17700</v>
      </c>
      <c r="F76" s="64">
        <f>SUM(F77)</f>
        <v>17700</v>
      </c>
      <c r="G76" s="64">
        <f>SUM(G77)</f>
        <v>0</v>
      </c>
      <c r="H76" s="64">
        <f>SUM(H77)</f>
        <v>0</v>
      </c>
      <c r="I76" s="64">
        <f>SUM(I77)</f>
        <v>17700</v>
      </c>
      <c r="J76" s="64">
        <f>SUM(J77)</f>
        <v>0</v>
      </c>
      <c r="K76" s="63"/>
    </row>
    <row r="77" spans="1:11" ht="16.5" customHeight="1">
      <c r="A77" s="34"/>
      <c r="B77" s="34"/>
      <c r="C77" s="34">
        <v>3110</v>
      </c>
      <c r="D77" s="65"/>
      <c r="E77" s="65">
        <f>SUM(F77,J77)</f>
        <v>17700</v>
      </c>
      <c r="F77" s="65">
        <f>SUM(G77:I77)</f>
        <v>17700</v>
      </c>
      <c r="G77" s="65"/>
      <c r="H77" s="65"/>
      <c r="I77" s="65">
        <f>23700-6000</f>
        <v>17700</v>
      </c>
      <c r="J77" s="36"/>
      <c r="K77" s="63"/>
    </row>
    <row r="78" spans="1:11" ht="16.5" customHeight="1">
      <c r="A78" s="66" t="s">
        <v>89</v>
      </c>
      <c r="B78" s="66"/>
      <c r="C78" s="66"/>
      <c r="D78" s="67">
        <f>SUM(D12,D19,D25,D33,D40,D50,D53,D72,D75)</f>
        <v>8755517.47</v>
      </c>
      <c r="E78" s="64">
        <f>SUM(E13,E20,E26,E34,E41,E51,E54,E73,E76)</f>
        <v>8755517.47</v>
      </c>
      <c r="F78" s="64">
        <f>SUM(F13,F20,F26,F34,F41,F51,F54,F73,F76)</f>
        <v>8755517.47</v>
      </c>
      <c r="G78" s="64">
        <f>SUM(G13,G20,G26,G34,G41,G51,G54,G73,G76)</f>
        <v>321024</v>
      </c>
      <c r="H78" s="64">
        <f>SUM(H13,H20,H26,H34,H41,H51,H54,H73,H76)</f>
        <v>229412.15</v>
      </c>
      <c r="I78" s="64">
        <f>SUM(I13,I20,I26,I34,I41,I51,I54,I73,I76)</f>
        <v>7559898</v>
      </c>
      <c r="J78" s="64">
        <f>SUM(J13,J20,J26,J34,J41,J51,J54,J73,J76)</f>
        <v>0</v>
      </c>
      <c r="K78" s="63"/>
    </row>
    <row r="79" spans="1:11" ht="19.5" customHeight="1">
      <c r="A79" s="56"/>
      <c r="B79" s="56"/>
      <c r="C79" s="56"/>
      <c r="D79" s="56"/>
      <c r="E79" s="68"/>
      <c r="F79" s="69"/>
      <c r="G79" s="70"/>
      <c r="H79" s="71"/>
      <c r="I79" s="71"/>
      <c r="J79" s="5"/>
      <c r="K79" s="63"/>
    </row>
    <row r="80" spans="1:11" ht="19.5" customHeight="1">
      <c r="A80" s="56"/>
      <c r="B80" s="56"/>
      <c r="C80" s="56"/>
      <c r="D80" s="56"/>
      <c r="E80" s="68"/>
      <c r="F80" s="69"/>
      <c r="G80" s="70"/>
      <c r="H80" s="71"/>
      <c r="I80" s="71"/>
      <c r="J80" s="5"/>
      <c r="K80" s="63"/>
    </row>
    <row r="81" spans="1:10" ht="19.5" customHeight="1">
      <c r="A81" s="72"/>
      <c r="B81" s="56"/>
      <c r="C81" s="56"/>
      <c r="D81" s="56"/>
      <c r="E81" s="68"/>
      <c r="F81" s="69"/>
      <c r="G81" s="70"/>
      <c r="H81" s="71"/>
      <c r="I81" s="71"/>
      <c r="J81" s="5"/>
    </row>
    <row r="82" spans="1:10" ht="19.5" customHeight="1">
      <c r="A82" s="56"/>
      <c r="B82" s="56"/>
      <c r="C82" s="56"/>
      <c r="D82" s="56"/>
      <c r="E82" s="68"/>
      <c r="F82" s="69"/>
      <c r="G82" s="70"/>
      <c r="H82" s="71"/>
      <c r="I82" s="71"/>
      <c r="J82" s="5"/>
    </row>
    <row r="83" spans="1:10" ht="12.75">
      <c r="A83" s="56"/>
      <c r="B83" s="56"/>
      <c r="C83" s="56"/>
      <c r="D83" s="56"/>
      <c r="E83" s="68"/>
      <c r="F83" s="69"/>
      <c r="G83" s="70"/>
      <c r="H83" s="71"/>
      <c r="I83" s="71"/>
      <c r="J83" s="5"/>
    </row>
    <row r="84" spans="1:10" ht="12.75">
      <c r="A84" s="56"/>
      <c r="B84" s="56"/>
      <c r="C84" s="56"/>
      <c r="D84" s="56"/>
      <c r="E84" s="68"/>
      <c r="F84" s="69"/>
      <c r="G84" s="73"/>
      <c r="H84" s="71"/>
      <c r="I84" s="71"/>
      <c r="J84" s="5"/>
    </row>
    <row r="85" spans="1:10" ht="12.75">
      <c r="A85" s="56"/>
      <c r="B85" s="56"/>
      <c r="C85" s="56"/>
      <c r="D85" s="56"/>
      <c r="E85" s="68"/>
      <c r="F85" s="69"/>
      <c r="G85" s="73"/>
      <c r="H85" s="71"/>
      <c r="I85" s="71"/>
      <c r="J85" s="5"/>
    </row>
    <row r="86" spans="1:10" ht="12.75">
      <c r="A86" s="56"/>
      <c r="B86" s="56"/>
      <c r="C86" s="56"/>
      <c r="D86" s="56"/>
      <c r="E86" s="68"/>
      <c r="F86" s="69"/>
      <c r="G86" s="73"/>
      <c r="H86" s="71"/>
      <c r="I86" s="71"/>
      <c r="J86" s="5"/>
    </row>
    <row r="87" spans="1:10" ht="12.75">
      <c r="A87" s="56"/>
      <c r="B87" s="56"/>
      <c r="C87" s="56"/>
      <c r="D87" s="56"/>
      <c r="E87" s="68"/>
      <c r="F87" s="69"/>
      <c r="G87" s="73"/>
      <c r="H87" s="71"/>
      <c r="I87" s="71"/>
      <c r="J87" s="5"/>
    </row>
    <row r="88" spans="5:9" ht="12.75">
      <c r="E88" s="74"/>
      <c r="F88" s="75"/>
      <c r="G88" s="76"/>
      <c r="H88" s="77"/>
      <c r="I88" s="77"/>
    </row>
    <row r="89" spans="5:9" ht="12.75">
      <c r="E89" s="74"/>
      <c r="F89" s="75"/>
      <c r="H89" s="77"/>
      <c r="I89" s="77"/>
    </row>
    <row r="90" spans="5:9" ht="12.75">
      <c r="E90" s="74"/>
      <c r="F90" s="75"/>
      <c r="H90" s="77"/>
      <c r="I90" s="77"/>
    </row>
    <row r="91" spans="5:9" ht="12.75">
      <c r="E91" s="74"/>
      <c r="F91" s="75"/>
      <c r="H91" s="77"/>
      <c r="I91" s="77"/>
    </row>
    <row r="92" spans="5:9" ht="12.75">
      <c r="E92" s="74"/>
      <c r="F92" s="75"/>
      <c r="H92" s="77"/>
      <c r="I92" s="77"/>
    </row>
    <row r="93" spans="5:9" ht="12.75">
      <c r="E93" s="74"/>
      <c r="F93" s="75"/>
      <c r="H93" s="77"/>
      <c r="I93" s="77"/>
    </row>
    <row r="94" spans="5:9" ht="12.75">
      <c r="E94" s="74"/>
      <c r="F94" s="75"/>
      <c r="H94" s="77"/>
      <c r="I94" s="77"/>
    </row>
    <row r="95" spans="5:9" ht="12.75">
      <c r="E95" s="74"/>
      <c r="F95" s="75"/>
      <c r="H95" s="77"/>
      <c r="I95" s="77"/>
    </row>
    <row r="96" spans="5:9" ht="12.75">
      <c r="E96" s="74"/>
      <c r="F96" s="75"/>
      <c r="H96" s="77"/>
      <c r="I96" s="77"/>
    </row>
    <row r="97" spans="5:9" ht="12.75">
      <c r="E97" s="74"/>
      <c r="F97" s="75"/>
      <c r="H97" s="77"/>
      <c r="I97" s="77"/>
    </row>
    <row r="98" spans="5:9" ht="12.75">
      <c r="E98" s="74"/>
      <c r="F98" s="75"/>
      <c r="H98" s="77"/>
      <c r="I98" s="77"/>
    </row>
    <row r="99" spans="5:9" ht="12.75">
      <c r="E99" s="74"/>
      <c r="F99" s="75"/>
      <c r="H99" s="77"/>
      <c r="I99" s="77"/>
    </row>
    <row r="100" spans="5:9" ht="12.75">
      <c r="E100" s="74"/>
      <c r="F100" s="75"/>
      <c r="H100" s="77"/>
      <c r="I100" s="77"/>
    </row>
    <row r="101" spans="5:9" ht="12.75">
      <c r="E101" s="74"/>
      <c r="F101" s="75"/>
      <c r="H101" s="77"/>
      <c r="I101" s="77"/>
    </row>
    <row r="102" spans="5:9" ht="12.75">
      <c r="E102" s="74"/>
      <c r="F102" s="75"/>
      <c r="H102" s="77"/>
      <c r="I102" s="77"/>
    </row>
    <row r="103" spans="5:9" ht="12.75">
      <c r="E103" s="74"/>
      <c r="F103" s="75"/>
      <c r="H103" s="77"/>
      <c r="I103" s="77"/>
    </row>
    <row r="104" spans="5:9" ht="12.75">
      <c r="E104" s="74"/>
      <c r="F104" s="22"/>
      <c r="H104" s="77"/>
      <c r="I104" s="77"/>
    </row>
    <row r="105" spans="5:9" ht="12.75">
      <c r="E105" s="74"/>
      <c r="F105" s="22"/>
      <c r="H105" s="77"/>
      <c r="I105" s="77"/>
    </row>
    <row r="106" spans="5:9" ht="12.75">
      <c r="E106" s="74"/>
      <c r="F106" s="22"/>
      <c r="H106" s="77"/>
      <c r="I106" s="77"/>
    </row>
    <row r="107" spans="5:9" ht="12.75">
      <c r="E107" s="74"/>
      <c r="F107" s="22"/>
      <c r="I107" s="77"/>
    </row>
    <row r="108" spans="5:9" ht="12.75">
      <c r="E108" s="74"/>
      <c r="F108" s="22"/>
      <c r="I108" s="77"/>
    </row>
    <row r="109" spans="5:9" ht="12.75">
      <c r="E109" s="74"/>
      <c r="F109" s="22"/>
      <c r="I109" s="77"/>
    </row>
    <row r="110" spans="5:9" ht="12.75">
      <c r="E110" s="74"/>
      <c r="F110" s="22"/>
      <c r="I110" s="77"/>
    </row>
    <row r="111" spans="5:9" ht="12.75">
      <c r="E111" s="74"/>
      <c r="F111" s="22"/>
      <c r="I111" s="77"/>
    </row>
    <row r="112" spans="5:9" ht="12.75">
      <c r="E112" s="74"/>
      <c r="F112" s="22"/>
      <c r="I112" s="77"/>
    </row>
    <row r="113" spans="5:9" ht="12.75">
      <c r="E113" s="74"/>
      <c r="F113" s="22"/>
      <c r="I113" s="77"/>
    </row>
    <row r="114" spans="5:9" ht="12.75">
      <c r="E114" s="74"/>
      <c r="F114" s="22"/>
      <c r="I114" s="77"/>
    </row>
    <row r="115" spans="5:9" ht="12.75">
      <c r="E115" s="74"/>
      <c r="F115" s="22"/>
      <c r="I115" s="77"/>
    </row>
    <row r="116" spans="5:9" ht="12.75">
      <c r="E116" s="74"/>
      <c r="F116" s="22"/>
      <c r="I116" s="77"/>
    </row>
    <row r="117" spans="5:9" ht="12.75">
      <c r="E117" s="74"/>
      <c r="F117" s="22"/>
      <c r="I117" s="77"/>
    </row>
    <row r="118" spans="5:6" ht="12.75">
      <c r="E118" s="74"/>
      <c r="F118" s="22"/>
    </row>
    <row r="119" spans="5:6" ht="12.75">
      <c r="E119" s="74"/>
      <c r="F119" s="22"/>
    </row>
    <row r="120" spans="5:6" ht="12.75">
      <c r="E120" s="74"/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</sheetData>
  <sheetProtection selectLockedCells="1" selectUnlockedCells="1"/>
  <mergeCells count="11">
    <mergeCell ref="A6:J6"/>
    <mergeCell ref="A8:A10"/>
    <mergeCell ref="B8:B10"/>
    <mergeCell ref="C8:C10"/>
    <mergeCell ref="D8:D10"/>
    <mergeCell ref="E8:E10"/>
    <mergeCell ref="F8:J8"/>
    <mergeCell ref="F9:F10"/>
    <mergeCell ref="G9:I9"/>
    <mergeCell ref="J9:J10"/>
    <mergeCell ref="A78:C78"/>
  </mergeCells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Mikielski</cp:lastModifiedBy>
  <cp:lastPrinted>2011-11-08T13:18:54Z</cp:lastPrinted>
  <dcterms:created xsi:type="dcterms:W3CDTF">2009-10-01T12:09:25Z</dcterms:created>
  <dcterms:modified xsi:type="dcterms:W3CDTF">2011-12-08T14:29:45Z</dcterms:modified>
  <cp:category/>
  <cp:version/>
  <cp:contentType/>
  <cp:contentStatus/>
  <cp:revision>232</cp:revision>
</cp:coreProperties>
</file>